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style+xml" PartName="/xl/charts/style1.xml"/>
  <Override ContentType="application/vnd.ms-office.chartstyle+xml" PartName="/xl/charts/style2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ttps://alcobendas-my.sharepoint.com/personal/ivalenzuela_nube_aytoalcobendas_org/Documents/Documentos/"/>
    </mc:Choice>
  </mc:AlternateContent>
  <xr:revisionPtr revIDLastSave="0" documentId="8_{D68DE8E4-1ABF-48B3-91FC-4B7DC8D678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1-2031" sheetId="1" r:id="rId1"/>
    <sheet name="ATA mazo 2020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P40" i="1" l="1"/>
  <c r="BP34" i="1"/>
  <c r="BO56" i="1"/>
  <c r="BQ56" i="1"/>
  <c r="BM56" i="1"/>
  <c r="BH42" i="1"/>
  <c r="BJ61" i="1"/>
  <c r="BJ56" i="1"/>
  <c r="H44" i="1"/>
  <c r="J44" i="1" s="1"/>
  <c r="R44" i="1" s="1"/>
  <c r="T44" i="1" s="1"/>
  <c r="V44" i="1" s="1"/>
  <c r="X44" i="1" s="1"/>
  <c r="BI56" i="1"/>
  <c r="BK34" i="1"/>
  <c r="BL34" i="1" s="1"/>
  <c r="Z55" i="1" l="1"/>
  <c r="BL55" i="1"/>
  <c r="BE56" i="1"/>
  <c r="BE61" i="1" s="1"/>
  <c r="BG61" i="1"/>
  <c r="BF61" i="1"/>
  <c r="Z54" i="1"/>
  <c r="BG56" i="1"/>
  <c r="BH54" i="1" l="1"/>
  <c r="H42" i="1"/>
  <c r="J42" i="1" s="1"/>
  <c r="R42" i="1" s="1"/>
  <c r="T42" i="1" s="1"/>
  <c r="V42" i="1" s="1"/>
  <c r="X42" i="1" s="1"/>
  <c r="BL54" i="1" l="1"/>
  <c r="CD64" i="1"/>
  <c r="BR56" i="1"/>
  <c r="BH40" i="1"/>
  <c r="BH56" i="1" s="1"/>
  <c r="BI64" i="1" s="1"/>
  <c r="H40" i="1"/>
  <c r="J40" i="1" s="1"/>
  <c r="R40" i="1" s="1"/>
  <c r="T40" i="1" s="1"/>
  <c r="V40" i="1" s="1"/>
  <c r="X40" i="1" s="1"/>
  <c r="H25" i="1"/>
  <c r="J25" i="1" s="1"/>
  <c r="R25" i="1" s="1"/>
  <c r="T25" i="1" s="1"/>
  <c r="V25" i="1" s="1"/>
  <c r="X25" i="1" s="1"/>
  <c r="H19" i="1"/>
  <c r="J19" i="1" s="1"/>
  <c r="R19" i="1" s="1"/>
  <c r="BB19" i="1"/>
  <c r="BB56" i="1" s="1"/>
  <c r="H34" i="1"/>
  <c r="J34" i="1" s="1"/>
  <c r="R34" i="1" s="1"/>
  <c r="T34" i="1" s="1"/>
  <c r="V34" i="1" s="1"/>
  <c r="X34" i="1" s="1"/>
  <c r="H32" i="1"/>
  <c r="J32" i="1" s="1"/>
  <c r="R32" i="1" s="1"/>
  <c r="T32" i="1" s="1"/>
  <c r="V32" i="1" s="1"/>
  <c r="X32" i="1" s="1"/>
  <c r="Z32" i="1" s="1"/>
  <c r="BN40" i="1" l="1"/>
  <c r="BN56" i="1" s="1"/>
  <c r="BN61" i="1" s="1"/>
  <c r="BL40" i="1"/>
  <c r="BT56" i="1" l="1"/>
  <c r="B11" i="6"/>
  <c r="BT61" i="1" l="1"/>
  <c r="BC61" i="1" l="1"/>
  <c r="BD56" i="1"/>
  <c r="BD61" i="1" s="1"/>
  <c r="BC56" i="1"/>
  <c r="BV56" i="1" l="1"/>
  <c r="BV61" i="1"/>
  <c r="BF56" i="1"/>
  <c r="AG29" i="1"/>
  <c r="BF64" i="1" l="1"/>
  <c r="BH61" i="1"/>
  <c r="BR61" i="1"/>
  <c r="BB61" i="1"/>
  <c r="BC64" i="1" s="1"/>
  <c r="AD29" i="1"/>
  <c r="Z29" i="1"/>
  <c r="BX56" i="1" l="1"/>
  <c r="BX61" i="1"/>
  <c r="AW61" i="1"/>
  <c r="AW56" i="1"/>
  <c r="AW79" i="1" s="1"/>
  <c r="AY61" i="1"/>
  <c r="AY56" i="1"/>
  <c r="AY79" i="1" s="1"/>
  <c r="AU61" i="1"/>
  <c r="AU56" i="1"/>
  <c r="AU79" i="1" s="1"/>
  <c r="AS64" i="1"/>
  <c r="AS61" i="1"/>
  <c r="AS56" i="1"/>
  <c r="AS79" i="1" s="1"/>
  <c r="AQ61" i="1"/>
  <c r="AQ56" i="1"/>
  <c r="AQ79" i="1" s="1"/>
  <c r="AO61" i="1"/>
  <c r="AO56" i="1"/>
  <c r="AO79" i="1" s="1"/>
  <c r="AY64" i="1" s="1"/>
  <c r="AM61" i="1"/>
  <c r="AM56" i="1"/>
  <c r="AM79" i="1" s="1"/>
  <c r="AW64" i="1" s="1"/>
  <c r="AU64" i="1" l="1"/>
  <c r="AE56" i="1"/>
  <c r="BZ56" i="1" l="1"/>
  <c r="BZ61" i="1"/>
  <c r="AD17" i="1"/>
  <c r="AA64" i="1" l="1"/>
  <c r="B12" i="6" l="1"/>
  <c r="B7" i="6" l="1"/>
  <c r="AD37" i="1" l="1"/>
  <c r="AX56" i="1" s="1"/>
  <c r="I37" i="1"/>
  <c r="K37" i="1" s="1"/>
  <c r="S37" i="1" s="1"/>
  <c r="U37" i="1" s="1"/>
  <c r="W37" i="1" s="1"/>
  <c r="I36" i="1"/>
  <c r="K36" i="1" s="1"/>
  <c r="S36" i="1" s="1"/>
  <c r="U36" i="1" s="1"/>
  <c r="W36" i="1" s="1"/>
  <c r="AD22" i="1"/>
  <c r="AZ56" i="1" l="1"/>
  <c r="AX61" i="1"/>
  <c r="AZ61" i="1" s="1"/>
  <c r="AG48" i="1"/>
  <c r="AJ48" i="1" s="1"/>
  <c r="AG46" i="1"/>
  <c r="AJ46" i="1" s="1"/>
  <c r="H46" i="1"/>
  <c r="I46" i="1"/>
  <c r="K46" i="1"/>
  <c r="S46" i="1"/>
  <c r="U46" i="1"/>
  <c r="H48" i="1"/>
  <c r="I48" i="1"/>
  <c r="K48" i="1"/>
  <c r="S48" i="1"/>
  <c r="U48" i="1"/>
  <c r="X52" i="1"/>
  <c r="Z53" i="1"/>
  <c r="C56" i="1"/>
  <c r="F56" i="1"/>
  <c r="G56" i="1"/>
  <c r="L56" i="1"/>
  <c r="M56" i="1"/>
  <c r="Y56" i="1"/>
  <c r="AA56" i="1"/>
  <c r="AC56" i="1"/>
  <c r="AF56" i="1"/>
  <c r="AI56" i="1"/>
  <c r="AK56" i="1"/>
  <c r="J46" i="1" l="1"/>
  <c r="R46" i="1" s="1"/>
  <c r="T46" i="1" s="1"/>
  <c r="J48" i="1"/>
  <c r="R48" i="1" s="1"/>
  <c r="T48" i="1" s="1"/>
  <c r="V48" i="1" s="1"/>
  <c r="X48" i="1" s="1"/>
  <c r="Z48" i="1" s="1"/>
  <c r="Y64" i="1"/>
  <c r="V46" i="1" l="1"/>
  <c r="X46" i="1" s="1"/>
  <c r="Z46" i="1" l="1"/>
  <c r="I56" i="1" l="1"/>
  <c r="Z13" i="1"/>
  <c r="AB13" i="1" l="1"/>
  <c r="K56" i="1"/>
  <c r="Y61" i="1"/>
  <c r="S56" i="1" l="1"/>
  <c r="Z28" i="1"/>
  <c r="AB28" i="1" l="1"/>
  <c r="Z56" i="1"/>
  <c r="W56" i="1"/>
  <c r="U56" i="1"/>
  <c r="AK61" i="1"/>
  <c r="AI61" i="1"/>
  <c r="AF61" i="1"/>
  <c r="AC61" i="1"/>
  <c r="AA61" i="1"/>
  <c r="AB56" i="1" l="1"/>
  <c r="AD28" i="1"/>
  <c r="Z61" i="1"/>
  <c r="AD75" i="1"/>
  <c r="AC79" i="1"/>
  <c r="AQ64" i="1" l="1"/>
  <c r="X11" i="1"/>
  <c r="H13" i="1"/>
  <c r="J13" i="1" s="1"/>
  <c r="R13" i="1" s="1"/>
  <c r="T13" i="1" s="1"/>
  <c r="V13" i="1" s="1"/>
  <c r="AL56" i="1" l="1"/>
  <c r="AL61" i="1" s="1"/>
  <c r="AK64" i="1" s="1"/>
  <c r="AJ79" i="1"/>
  <c r="AD13" i="1"/>
  <c r="AD56" i="1" s="1"/>
  <c r="H5" i="1"/>
  <c r="H6" i="1"/>
  <c r="J6" i="1" s="1"/>
  <c r="R6" i="1" s="1"/>
  <c r="T6" i="1" s="1"/>
  <c r="H9" i="1"/>
  <c r="J9" i="1" s="1"/>
  <c r="R9" i="1" s="1"/>
  <c r="T9" i="1" s="1"/>
  <c r="V9" i="1" s="1"/>
  <c r="H10" i="1"/>
  <c r="J10" i="1" s="1"/>
  <c r="H11" i="1"/>
  <c r="J11" i="1" s="1"/>
  <c r="R11" i="1" s="1"/>
  <c r="T11" i="1" s="1"/>
  <c r="V11" i="1" s="1"/>
  <c r="H31" i="1"/>
  <c r="J31" i="1" s="1"/>
  <c r="R31" i="1" s="1"/>
  <c r="T31" i="1" s="1"/>
  <c r="V31" i="1" s="1"/>
  <c r="X31" i="1" s="1"/>
  <c r="AO64" i="1"/>
  <c r="AD61" i="1" l="1"/>
  <c r="AC64" i="1" s="1"/>
  <c r="AN56" i="1"/>
  <c r="AN61" i="1" s="1"/>
  <c r="T56" i="1"/>
  <c r="J5" i="1"/>
  <c r="J56" i="1" s="1"/>
  <c r="H56" i="1"/>
  <c r="AD79" i="1"/>
  <c r="AM64" i="1" s="1"/>
  <c r="V6" i="1"/>
  <c r="V56" i="1" s="1"/>
  <c r="AG56" i="1" l="1"/>
  <c r="AP56" i="1"/>
  <c r="AP61" i="1" s="1"/>
  <c r="R5" i="1"/>
  <c r="R56" i="1" s="1"/>
  <c r="T61" i="1"/>
  <c r="X6" i="1"/>
  <c r="X56" i="1" s="1"/>
  <c r="X61" i="1" s="1"/>
  <c r="AG61" i="1" l="1"/>
  <c r="AI64" i="1" s="1"/>
  <c r="AJ56" i="1"/>
  <c r="AJ61" i="1" s="1"/>
  <c r="AR56" i="1"/>
  <c r="AR61" i="1" s="1"/>
  <c r="V61" i="1"/>
  <c r="AF64" i="1" l="1"/>
  <c r="AV56" i="1"/>
  <c r="AV61" i="1" s="1"/>
  <c r="AT56" i="1"/>
  <c r="AT61" i="1" s="1"/>
  <c r="AB61" i="1"/>
  <c r="AB62" i="1"/>
  <c r="Z62" i="1"/>
  <c r="AD62" i="1" l="1"/>
  <c r="BL56" i="1"/>
  <c r="BK56" i="1"/>
  <c r="BK61" i="1" s="1"/>
  <c r="BL64" i="1" l="1"/>
  <c r="BL61" i="1"/>
  <c r="BP61" i="1" l="1"/>
  <c r="BN64" i="1" s="1"/>
  <c r="BS56" i="1"/>
  <c r="BS61" i="1" l="1"/>
  <c r="BR64" i="1" s="1"/>
  <c r="BU56" i="1" l="1"/>
  <c r="BU61" i="1" s="1"/>
  <c r="BT64" i="1" s="1"/>
  <c r="BW56" i="1" l="1"/>
  <c r="BW61" i="1" s="1"/>
  <c r="BV64" i="1" s="1"/>
  <c r="BY56" i="1" l="1"/>
  <c r="BY61" i="1" s="1"/>
  <c r="BX64" i="1" s="1"/>
  <c r="CA56" i="1" l="1"/>
  <c r="CA61" i="1" s="1"/>
  <c r="BZ64" i="1" s="1"/>
  <c r="CC56" i="1" l="1"/>
  <c r="CC61" i="1" s="1"/>
  <c r="CB64" i="1" s="1"/>
  <c r="CB56" i="1" l="1"/>
  <c r="CB61" i="1"/>
  <c r="CD56" i="1"/>
  <c r="CD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mmartinez</author>
  </authors>
  <commentList>
    <comment ref="M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mmartinez:
</t>
        </r>
        <r>
          <rPr>
            <sz val="8"/>
            <color indexed="81"/>
            <rFont val="Tahoma"/>
            <family val="2"/>
          </rPr>
          <t>los intereses se pagan anualmente.</t>
        </r>
      </text>
    </comment>
    <comment ref="M1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mmartinez:</t>
        </r>
        <r>
          <rPr>
            <sz val="8"/>
            <color indexed="81"/>
            <rFont val="Tahoma"/>
            <family val="2"/>
          </rPr>
          <t xml:space="preserve">
solo intereses</t>
        </r>
      </text>
    </comment>
    <comment ref="P10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mmartinez:</t>
        </r>
        <r>
          <rPr>
            <sz val="8"/>
            <color indexed="81"/>
            <rFont val="Tahoma"/>
            <family val="2"/>
          </rPr>
          <t xml:space="preserve">
en 2010 solo hay dos cuotas trimestrales
</t>
        </r>
      </text>
    </comment>
    <comment ref="M19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mmartinez:
</t>
        </r>
        <r>
          <rPr>
            <sz val="8"/>
            <color indexed="81"/>
            <rFont val="Tahoma"/>
            <family val="2"/>
          </rPr>
          <t>los intereses se pagan anualmente.</t>
        </r>
      </text>
    </comment>
    <comment ref="A5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mmartinez:</t>
        </r>
        <r>
          <rPr>
            <sz val="8"/>
            <color indexed="81"/>
            <rFont val="Tahoma"/>
            <family val="2"/>
          </rPr>
          <t xml:space="preserve">
no incluyen la deuda de grupo delta</t>
        </r>
      </text>
    </comment>
  </commentList>
</comments>
</file>

<file path=xl/sharedStrings.xml><?xml version="1.0" encoding="utf-8"?>
<sst xmlns="http://schemas.openxmlformats.org/spreadsheetml/2006/main" count="290" uniqueCount="204">
  <si>
    <t>Importe inicial</t>
  </si>
  <si>
    <t>Fecha inicio</t>
  </si>
  <si>
    <t>Fecha fin</t>
  </si>
  <si>
    <t>Importe pdte.de disponer</t>
  </si>
  <si>
    <t>importe</t>
  </si>
  <si>
    <t>fecha</t>
  </si>
  <si>
    <t xml:space="preserve">importe </t>
  </si>
  <si>
    <t>Tipo interés</t>
  </si>
  <si>
    <t>Finalidad</t>
  </si>
  <si>
    <t>Anual</t>
  </si>
  <si>
    <t>Trimestral</t>
  </si>
  <si>
    <t>30-3/6/9/12</t>
  </si>
  <si>
    <t>REFINANCIACIÓN</t>
  </si>
  <si>
    <t>INVERSIONES 2006</t>
  </si>
  <si>
    <t>LA CAIXA</t>
  </si>
  <si>
    <t>VIVIENDAS</t>
  </si>
  <si>
    <t>INVERSIONES 2007</t>
  </si>
  <si>
    <t>PAM   2004 / 2005</t>
  </si>
  <si>
    <t>REFINANCIACIÓN 2008</t>
  </si>
  <si>
    <t>30-jun</t>
  </si>
  <si>
    <t>29-8/11</t>
  </si>
  <si>
    <t>cuota anual + cuotas trimestrales</t>
  </si>
  <si>
    <t>Francés</t>
  </si>
  <si>
    <t>Capital amortizado 2010</t>
  </si>
  <si>
    <t>Capital vivo a 1/1/11</t>
  </si>
  <si>
    <t>Capital amortizado 2011</t>
  </si>
  <si>
    <t>Capital vivo a 1/1/12</t>
  </si>
  <si>
    <t>Capital amortizado 2012</t>
  </si>
  <si>
    <t>Capital amortizado 2013</t>
  </si>
  <si>
    <t>Capital amortizado 2014</t>
  </si>
  <si>
    <t>Capital vivo a 01/01/10*</t>
  </si>
  <si>
    <t>"A" constante</t>
  </si>
  <si>
    <t>Capital amortizado 2015</t>
  </si>
  <si>
    <t>Capital amortizado 2016</t>
  </si>
  <si>
    <t xml:space="preserve">TOTALES
</t>
  </si>
  <si>
    <t>BBVA</t>
  </si>
  <si>
    <t>BANKIA</t>
  </si>
  <si>
    <t>IVIMA</t>
  </si>
  <si>
    <t>VIVO 2017</t>
  </si>
  <si>
    <t>"A" constante
Revisión al vencimiento</t>
  </si>
  <si>
    <t>"A" constante
Revisión predefinida</t>
  </si>
  <si>
    <t>Importe
 inicial</t>
  </si>
  <si>
    <t>BANCO SANTANDER</t>
  </si>
  <si>
    <t>REINTEGRO PTE 2008</t>
  </si>
  <si>
    <t>REINTEGRO PTE 2009</t>
  </si>
  <si>
    <t>Capital amortizado 2017</t>
  </si>
  <si>
    <t>REFERENCIA DEL PRÉSTAMO</t>
  </si>
  <si>
    <t>Refinanciación 2004</t>
  </si>
  <si>
    <t>Capital amortizado 2018</t>
  </si>
  <si>
    <t>Inversiones 2006</t>
  </si>
  <si>
    <t>Inversiones 2005</t>
  </si>
  <si>
    <t>Refinanciación 2008</t>
  </si>
  <si>
    <t>Inversiones 2010</t>
  </si>
  <si>
    <t>Capital vivo 01/01/2013</t>
  </si>
  <si>
    <t>Capital vivo a 01/01/2014</t>
  </si>
  <si>
    <t>Capital vivo a 01/01/2015</t>
  </si>
  <si>
    <t>Capital vivo a 01/01/2016</t>
  </si>
  <si>
    <t>Capital vivo a 01/01/2017</t>
  </si>
  <si>
    <t>Capital vivo a 01/01/2019</t>
  </si>
  <si>
    <t xml:space="preserve"> </t>
  </si>
  <si>
    <t>8.254.490,00</t>
  </si>
  <si>
    <t>REFINANCIACIÓN 2016</t>
  </si>
  <si>
    <t>Capital amortizado 2019</t>
  </si>
  <si>
    <t>Capital vivo a 01/01/2020</t>
  </si>
  <si>
    <t>DEUDA FINANCIERA CON OTRAS ADMINISTRACIONES PÚBLICAS (DEVOLUCIÓN PIE ADMINISTRACION DEL ESTADO)</t>
  </si>
  <si>
    <t xml:space="preserve">FONDO VERDE: AÑO FINALIZACIÓN PRÉSTAMO                                   </t>
  </si>
  <si>
    <t xml:space="preserve"> TINTA ROJA: AMORTIZACIÓN EXTRAORDINARIA</t>
  </si>
  <si>
    <t xml:space="preserve">"A" constante LINEAL </t>
  </si>
  <si>
    <t>Euribor año + 0%</t>
  </si>
  <si>
    <t>Eur. Año +0%/    /desde 15-10-14 Eur. Año +1,1%</t>
  </si>
  <si>
    <t>"A" constante (LINEAL)
Revisión al vencimiento</t>
  </si>
  <si>
    <t>Eur. año +  0,05</t>
  </si>
  <si>
    <t>Eur. año + 1,10</t>
  </si>
  <si>
    <t>amortización ordinaria 2016</t>
  </si>
  <si>
    <t>amortización extraordinaria (por refinanciación) 2016</t>
  </si>
  <si>
    <t>FINALIZADO (SUSTITUIDO)</t>
  </si>
  <si>
    <t>REINTEGRO PTE 2013</t>
  </si>
  <si>
    <t xml:space="preserve">INVERSIONES 2016: </t>
  </si>
  <si>
    <t>BANCO SABADELL</t>
  </si>
  <si>
    <t xml:space="preserve">"A" trim. Cte. </t>
  </si>
  <si>
    <t>Eurb trim.+ 0,60%</t>
  </si>
  <si>
    <t>Eurb trim.+ 0,96%</t>
  </si>
  <si>
    <t>SIN INTERÉS</t>
  </si>
  <si>
    <t>I.D.A.E</t>
  </si>
  <si>
    <t xml:space="preserve">amort. ordinaria </t>
  </si>
  <si>
    <t>amort. extra RT+</t>
  </si>
  <si>
    <t>amort. Refinanciación</t>
  </si>
  <si>
    <t>inversiones 2017</t>
  </si>
  <si>
    <t>EFIC ENERGÉTICA 2017</t>
  </si>
  <si>
    <t>Capital vivo a 01/01/2021</t>
  </si>
  <si>
    <t>Capital vivo a 01/01/2022</t>
  </si>
  <si>
    <t>Capital amortizado 2020</t>
  </si>
  <si>
    <t>Capital amortizado 2021</t>
  </si>
  <si>
    <t>ABANCA</t>
  </si>
  <si>
    <t>Eurb trim.+ 0,65%</t>
  </si>
  <si>
    <r>
      <t xml:space="preserve">TOTAL INCLUYENDO </t>
    </r>
    <r>
      <rPr>
        <b/>
        <sz val="5"/>
        <rFont val="Arial"/>
        <family val="2"/>
      </rPr>
      <t>REINTEGROS PTE</t>
    </r>
  </si>
  <si>
    <t>Cuota mensual cte.</t>
  </si>
  <si>
    <r>
      <t xml:space="preserve">Ratio de deuda prevista a </t>
    </r>
    <r>
      <rPr>
        <b/>
        <sz val="4"/>
        <rFont val="Arial"/>
        <family val="2"/>
      </rPr>
      <t>31/12/16</t>
    </r>
  </si>
  <si>
    <r>
      <t xml:space="preserve">Ratio de deuda prevista a </t>
    </r>
    <r>
      <rPr>
        <b/>
        <sz val="4"/>
        <rFont val="Arial"/>
        <family val="2"/>
      </rPr>
      <t>31/12/17</t>
    </r>
  </si>
  <si>
    <t>Variable creciente a razón del 4% anual</t>
  </si>
  <si>
    <t xml:space="preserve">
viviendas sociales</t>
  </si>
  <si>
    <t xml:space="preserve"> 
viviendas sociales</t>
  </si>
  <si>
    <t xml:space="preserve">INVERSIONES 2018: </t>
  </si>
  <si>
    <t>CAIXABANK</t>
  </si>
  <si>
    <t xml:space="preserve"> Centro de Arte 2006</t>
  </si>
  <si>
    <t xml:space="preserve">IVIMA </t>
  </si>
  <si>
    <t>5.804.420,53 ó 6.111.437,43</t>
  </si>
  <si>
    <t>A. CAPITAL</t>
  </si>
  <si>
    <t>A. INTERESES</t>
  </si>
  <si>
    <t>Media</t>
  </si>
  <si>
    <t>Prevista para 2018</t>
  </si>
  <si>
    <t xml:space="preserve">ATA </t>
  </si>
  <si>
    <t>El importe de la anualidad teórica de amortización, de cada uno de los préstamos a largo plazo concertados y de los avalados por la corporación pendientes de reembolso, así como la de la operación proyectada, se determinará en todo caso, en términos constantes, incluyendo los intereses y la cuota anual de amortización, cualquiera que sea la modalidad y condiciones de cada operación.</t>
  </si>
  <si>
    <t>Capital</t>
  </si>
  <si>
    <t>Intereses</t>
  </si>
  <si>
    <t>Recursos CONSOLIDADOS liq. A 31-12-17</t>
  </si>
  <si>
    <t>Recursos liq. NO CONSOLIDADOS 31-12-16</t>
  </si>
  <si>
    <t>*Incluye IDEA, NO Inv. 2018</t>
  </si>
  <si>
    <t>LIBERBANK</t>
  </si>
  <si>
    <t>Eurb trim.+ 0,24%</t>
  </si>
  <si>
    <t>Capital vivo máximo</t>
  </si>
  <si>
    <r>
      <t xml:space="preserve">Ratio de deuda prevista a </t>
    </r>
    <r>
      <rPr>
        <b/>
        <sz val="4"/>
        <rFont val="Arial"/>
        <family val="2"/>
      </rPr>
      <t>31/12/18</t>
    </r>
  </si>
  <si>
    <r>
      <t xml:space="preserve">Ratio de deuda prevista a </t>
    </r>
    <r>
      <rPr>
        <b/>
        <sz val="4"/>
        <rFont val="Arial"/>
        <family val="2"/>
      </rPr>
      <t>31/12/19</t>
    </r>
  </si>
  <si>
    <r>
      <t xml:space="preserve">Ratio de deuda prevista a </t>
    </r>
    <r>
      <rPr>
        <b/>
        <sz val="4"/>
        <rFont val="Arial"/>
        <family val="2"/>
      </rPr>
      <t>31/12/20</t>
    </r>
  </si>
  <si>
    <r>
      <t xml:space="preserve">Ratio de deuda prevista a </t>
    </r>
    <r>
      <rPr>
        <b/>
        <sz val="4"/>
        <rFont val="Arial"/>
        <family val="2"/>
      </rPr>
      <t>31/12/21</t>
    </r>
  </si>
  <si>
    <t>INVERSIONES 2018 COMPLEMENTARIO</t>
  </si>
  <si>
    <t>Eurb trim.+ 0,30%</t>
  </si>
  <si>
    <t>Capital amortizado 2022</t>
  </si>
  <si>
    <t>Capital vivo a 01/01/2023</t>
  </si>
  <si>
    <t>Capital amortizado 2023</t>
  </si>
  <si>
    <t>Capital vivo a 01/01/2024</t>
  </si>
  <si>
    <t>Capital amortizado 2024</t>
  </si>
  <si>
    <t>Capital vivo a 01/01/2025</t>
  </si>
  <si>
    <t>Capital amortizado 2025</t>
  </si>
  <si>
    <t>Capital vivo a 01/01/2026</t>
  </si>
  <si>
    <t>Capital amortizado 2026</t>
  </si>
  <si>
    <t>Capital vivo a 01/01/2027</t>
  </si>
  <si>
    <t>Capital amortizado 2027</t>
  </si>
  <si>
    <t>Capital vivo a 01/01/2028</t>
  </si>
  <si>
    <t>Capital amortizado 2028</t>
  </si>
  <si>
    <t>Ratio de deuda prevista a 31/12/20</t>
  </si>
  <si>
    <t>Capital vivo a 01/01/2029</t>
  </si>
  <si>
    <t>Capital amortizado 2029</t>
  </si>
  <si>
    <t>AMORTIZADO ANTICIPA Y CANCELADO 30-12-2019</t>
  </si>
  <si>
    <t>AMORTIZADO ANTICIPA Y CANCELADO 27-12-2019</t>
  </si>
  <si>
    <t>EFIC ENERGÉTICA 2018</t>
  </si>
  <si>
    <t>Inversiones Ppto. 2020</t>
  </si>
  <si>
    <t>Nueva deuda 2020</t>
  </si>
  <si>
    <t>¿¿??</t>
  </si>
  <si>
    <t>Anualidad Real</t>
  </si>
  <si>
    <t>Ayto.</t>
  </si>
  <si>
    <t>Ingresos ctes. sin ajustar</t>
  </si>
  <si>
    <r>
      <t xml:space="preserve">Ratio de deuda prevista a </t>
    </r>
    <r>
      <rPr>
        <b/>
        <sz val="4"/>
        <rFont val="Arial"/>
        <family val="2"/>
      </rPr>
      <t>31/12/22</t>
    </r>
  </si>
  <si>
    <t>previsión al 0,3% para préstamo Inversiones 2020</t>
  </si>
  <si>
    <t>AMORTIZADO ANTICIPA Y CANCELADO 30-12-2020</t>
  </si>
  <si>
    <t>AMORTIZADO ANTICIPA Y CANCELADO 27-2019</t>
  </si>
  <si>
    <t>Nuevo préstamo 2020</t>
  </si>
  <si>
    <t>Inversiones 2007</t>
  </si>
  <si>
    <t>Inversiones 2022 1ª Fase Lote 1</t>
  </si>
  <si>
    <t>Nuevo préstamo 2022</t>
  </si>
  <si>
    <t>"A" constante
Revisión trimestral predefinida</t>
  </si>
  <si>
    <t>Eurb trim.+ 0,31%</t>
  </si>
  <si>
    <t>AMORTIZADO ANTICIPA Y CANCELADO 26-03-2019</t>
  </si>
  <si>
    <t>AMORTIZADO Y CANCELADO 20-06-2016</t>
  </si>
  <si>
    <t>AMORTIZADO ANTIC. Y CANCELADO 20-06-2016</t>
  </si>
  <si>
    <t>AMORTIZADO ANTIC. Y CANCELADO 22-12-2017</t>
  </si>
  <si>
    <t>AMORTIZADO Y CANCELADO 20-07-2016</t>
  </si>
  <si>
    <t>AMORTIZADO Y CANCELADO 21-07-2016</t>
  </si>
  <si>
    <t>UNICAJA</t>
  </si>
  <si>
    <t>Inversiones 2022 1ª Fase Lote 2</t>
  </si>
  <si>
    <t>Dchos. Ctes. Ajust. Liq. 2021</t>
  </si>
  <si>
    <r>
      <t xml:space="preserve">Ratio de deuda prevista a </t>
    </r>
    <r>
      <rPr>
        <b/>
        <sz val="4"/>
        <rFont val="Arial"/>
        <family val="2"/>
      </rPr>
      <t>31/12/24</t>
    </r>
  </si>
  <si>
    <r>
      <t xml:space="preserve">Ratio de deuda prevista a </t>
    </r>
    <r>
      <rPr>
        <b/>
        <sz val="4"/>
        <rFont val="Arial"/>
        <family val="2"/>
      </rPr>
      <t>31/12/25</t>
    </r>
  </si>
  <si>
    <r>
      <t xml:space="preserve">Ratio de deuda prevista a </t>
    </r>
    <r>
      <rPr>
        <b/>
        <sz val="4"/>
        <rFont val="Arial"/>
        <family val="2"/>
      </rPr>
      <t>31/12/26</t>
    </r>
  </si>
  <si>
    <r>
      <t xml:space="preserve">Ratio de deuda prevista a </t>
    </r>
    <r>
      <rPr>
        <b/>
        <sz val="4"/>
        <rFont val="Arial"/>
        <family val="2"/>
      </rPr>
      <t>31/12/27</t>
    </r>
  </si>
  <si>
    <r>
      <t xml:space="preserve">Ratio de deuda prevista a </t>
    </r>
    <r>
      <rPr>
        <b/>
        <sz val="4"/>
        <rFont val="Arial"/>
        <family val="2"/>
      </rPr>
      <t>31/12/28</t>
    </r>
  </si>
  <si>
    <r>
      <t xml:space="preserve">Ratio de deuda prevista a </t>
    </r>
    <r>
      <rPr>
        <b/>
        <sz val="4"/>
        <rFont val="Arial"/>
        <family val="2"/>
      </rPr>
      <t>31/12/29</t>
    </r>
  </si>
  <si>
    <r>
      <t xml:space="preserve">Ratio de deuda prevista a </t>
    </r>
    <r>
      <rPr>
        <b/>
        <sz val="4"/>
        <rFont val="Arial"/>
        <family val="2"/>
      </rPr>
      <t>31/12/30</t>
    </r>
  </si>
  <si>
    <r>
      <t xml:space="preserve">Ratio de deuda prevista a </t>
    </r>
    <r>
      <rPr>
        <b/>
        <sz val="4"/>
        <rFont val="Arial"/>
        <family val="2"/>
      </rPr>
      <t>31/12/31</t>
    </r>
  </si>
  <si>
    <t>Inversiones 2022, 2ª Fase, LOTE 1</t>
  </si>
  <si>
    <t>Inversiones 2022, 2ª Fase, LOTE 2</t>
  </si>
  <si>
    <t>Sistema  amortización</t>
  </si>
  <si>
    <t>Amortización extraord</t>
  </si>
  <si>
    <t>BANKINTER</t>
  </si>
  <si>
    <t>REINTEGRO PTE 2020</t>
  </si>
  <si>
    <r>
      <t xml:space="preserve">TOTAL DEUDA </t>
    </r>
    <r>
      <rPr>
        <b/>
        <u/>
        <sz val="4"/>
        <rFont val="Arial"/>
        <family val="2"/>
      </rPr>
      <t>SIN</t>
    </r>
    <r>
      <rPr>
        <b/>
        <sz val="4"/>
        <rFont val="Arial"/>
        <family val="2"/>
      </rPr>
      <t xml:space="preserve"> INCLUIR </t>
    </r>
    <r>
      <rPr>
        <b/>
        <sz val="5"/>
        <rFont val="Arial"/>
        <family val="2"/>
      </rPr>
      <t>REINTEGROS PTE</t>
    </r>
  </si>
  <si>
    <t>DDR netos a 31-12-2022</t>
  </si>
  <si>
    <t>Eurb trim.+ 0,10%</t>
  </si>
  <si>
    <t>Eurb trim.+ 0,27%</t>
  </si>
  <si>
    <t>MECANISMO PROVEEDORES 2023</t>
  </si>
  <si>
    <r>
      <t xml:space="preserve">PLAN PLURIANUAL DE AMORTIZACIÓN DE </t>
    </r>
    <r>
      <rPr>
        <b/>
        <u/>
        <sz val="10"/>
        <rFont val="Arial"/>
        <family val="2"/>
      </rPr>
      <t>DEUDA FINANCIERA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2022-2031</t>
    </r>
    <r>
      <rPr>
        <b/>
        <sz val="10"/>
        <color rgb="FFFF0000"/>
        <rFont val="Arial"/>
        <family val="2"/>
      </rPr>
      <t xml:space="preserve"> </t>
    </r>
  </si>
  <si>
    <t>NUEVA DEUDA PRESUPUESTO</t>
  </si>
  <si>
    <r>
      <t xml:space="preserve">Ratio de deuda prevista a </t>
    </r>
    <r>
      <rPr>
        <b/>
        <sz val="4"/>
        <rFont val="Arial"/>
        <family val="2"/>
      </rPr>
      <t>31/12/23 sin  NUEVA DEUDA PPTO. 2023</t>
    </r>
  </si>
  <si>
    <t>Financiación de Inversiones 2024, Previsión inicial</t>
  </si>
  <si>
    <t>AMORTZ. ANTC. 17-12-2021</t>
  </si>
  <si>
    <t>AMORTZ. ANTC. 30-12-2020</t>
  </si>
  <si>
    <t>AMORTZ. ANTC. 30-12-2022</t>
  </si>
  <si>
    <t>AMORTZ. ANTC. 27-12-2023</t>
  </si>
  <si>
    <r>
      <t xml:space="preserve">Ratio de deuda prevista a </t>
    </r>
    <r>
      <rPr>
        <b/>
        <sz val="4"/>
        <rFont val="Arial"/>
        <family val="2"/>
      </rPr>
      <t>1/1/24 sin NUEVA DEUDA PPTO. 2024</t>
    </r>
  </si>
  <si>
    <t>PORCENTAJE CAPITAL VIVO (MÁX. GRAL.: 110%; MÁX. INVERS. 75%))</t>
  </si>
  <si>
    <t>NUEVA OPERACIÓN INVERSIONES 2025</t>
  </si>
  <si>
    <t>XX/XX/2025</t>
  </si>
  <si>
    <t>XX/XX/2034</t>
  </si>
  <si>
    <t>AMORTZ. ANTC. 24-12-2024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</si>
</sst>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\-mmm"/>
    <numFmt numFmtId="165" formatCode="[$-C0A]d\-mmm\-yy;@"/>
    <numFmt numFmtId="166" formatCode="#,##0.00\ &quot;€&quot;"/>
  </numFmts>
  <fonts count="71" x14ac:knownFonts="1">
    <font>
      <sz val="10"/>
      <name val="Arial"/>
    </font>
    <font>
      <sz val="7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7"/>
      <color indexed="10"/>
      <name val="Arial"/>
      <family val="2"/>
    </font>
    <font>
      <sz val="7"/>
      <color indexed="9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sz val="6"/>
      <name val="Gill Sans"/>
      <family val="2"/>
    </font>
    <font>
      <sz val="10"/>
      <name val="Arial"/>
      <family val="2"/>
    </font>
    <font>
      <sz val="5"/>
      <name val="Arial"/>
      <family val="2"/>
    </font>
    <font>
      <b/>
      <sz val="6"/>
      <color indexed="18"/>
      <name val="Arial"/>
      <family val="2"/>
    </font>
    <font>
      <b/>
      <sz val="10"/>
      <color indexed="12"/>
      <name val="Arial"/>
      <family val="2"/>
    </font>
    <font>
      <b/>
      <sz val="5"/>
      <name val="Arial"/>
      <family val="2"/>
    </font>
    <font>
      <b/>
      <sz val="4"/>
      <name val="Arial"/>
      <family val="2"/>
    </font>
    <font>
      <b/>
      <sz val="4.5"/>
      <name val="Arial"/>
      <family val="2"/>
    </font>
    <font>
      <b/>
      <sz val="4.5"/>
      <color indexed="17"/>
      <name val="Arial"/>
      <family val="2"/>
    </font>
    <font>
      <b/>
      <sz val="4"/>
      <color indexed="18"/>
      <name val="Arial"/>
      <family val="2"/>
    </font>
    <font>
      <sz val="6"/>
      <color theme="1"/>
      <name val="Arial"/>
      <family val="2"/>
    </font>
    <font>
      <sz val="5"/>
      <color theme="1"/>
      <name val="Arial"/>
      <family val="2"/>
    </font>
    <font>
      <b/>
      <sz val="4.5"/>
      <color indexed="56"/>
      <name val="Arial"/>
      <family val="2"/>
    </font>
    <font>
      <b/>
      <sz val="6"/>
      <color rgb="FFFF0000"/>
      <name val="Arial"/>
      <family val="2"/>
    </font>
    <font>
      <sz val="5.5"/>
      <name val="Arial"/>
      <family val="2"/>
    </font>
    <font>
      <i/>
      <sz val="6"/>
      <name val="Arial"/>
      <family val="2"/>
    </font>
    <font>
      <b/>
      <sz val="5"/>
      <color indexed="18"/>
      <name val="Arial"/>
      <family val="2"/>
    </font>
    <font>
      <b/>
      <sz val="5"/>
      <color indexed="12"/>
      <name val="Arial"/>
      <family val="2"/>
    </font>
    <font>
      <b/>
      <sz val="7"/>
      <color theme="0"/>
      <name val="Arial"/>
      <family val="2"/>
    </font>
    <font>
      <b/>
      <sz val="5"/>
      <color theme="0"/>
      <name val="Arial"/>
      <family val="2"/>
    </font>
    <font>
      <i/>
      <sz val="5"/>
      <name val="Arial"/>
      <family val="2"/>
    </font>
    <font>
      <b/>
      <sz val="5.5"/>
      <color indexed="18"/>
      <name val="Arial"/>
      <family val="2"/>
    </font>
    <font>
      <b/>
      <sz val="9"/>
      <color theme="0"/>
      <name val="Arial"/>
      <family val="2"/>
    </font>
    <font>
      <b/>
      <sz val="5.5"/>
      <name val="Arial"/>
      <family val="2"/>
    </font>
    <font>
      <b/>
      <sz val="5"/>
      <color rgb="FFFF0000"/>
      <name val="Arial"/>
      <family val="2"/>
    </font>
    <font>
      <sz val="5"/>
      <color rgb="FFFF0000"/>
      <name val="Arial"/>
      <family val="2"/>
    </font>
    <font>
      <sz val="4.5"/>
      <color theme="1"/>
      <name val="Arial"/>
      <family val="2"/>
    </font>
    <font>
      <sz val="7"/>
      <color rgb="FFFF0000"/>
      <name val="Arial"/>
      <family val="2"/>
    </font>
    <font>
      <b/>
      <sz val="5"/>
      <color indexed="10"/>
      <name val="Arial"/>
      <family val="2"/>
    </font>
    <font>
      <sz val="5"/>
      <color indexed="9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b/>
      <sz val="9"/>
      <color indexed="12"/>
      <name val="Arial"/>
      <family val="2"/>
    </font>
    <font>
      <sz val="4"/>
      <name val="Arial"/>
      <family val="2"/>
    </font>
    <font>
      <sz val="6"/>
      <color rgb="FFFF0000"/>
      <name val="Arial"/>
      <family val="2"/>
    </font>
    <font>
      <b/>
      <sz val="9"/>
      <name val="Arial"/>
      <family val="2"/>
    </font>
    <font>
      <b/>
      <sz val="5.5"/>
      <color indexed="60"/>
      <name val="Arial"/>
      <family val="2"/>
    </font>
    <font>
      <b/>
      <i/>
      <sz val="5.5"/>
      <name val="Arial"/>
      <family val="2"/>
    </font>
    <font>
      <sz val="4.5"/>
      <name val="Arial"/>
      <family val="2"/>
    </font>
    <font>
      <b/>
      <sz val="4"/>
      <color theme="0"/>
      <name val="Arial"/>
      <family val="2"/>
    </font>
    <font>
      <b/>
      <sz val="8"/>
      <color indexed="12"/>
      <name val="Arial"/>
      <family val="2"/>
    </font>
    <font>
      <b/>
      <sz val="5.5"/>
      <color rgb="FFFF0000"/>
      <name val="Arial"/>
      <family val="2"/>
    </font>
    <font>
      <sz val="10"/>
      <color rgb="FF333333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color indexed="17"/>
      <name val="Arial"/>
      <family val="2"/>
    </font>
    <font>
      <i/>
      <sz val="4"/>
      <color rgb="FFFF0000"/>
      <name val="Arial"/>
      <family val="2"/>
    </font>
    <font>
      <b/>
      <sz val="5"/>
      <color theme="1"/>
      <name val="Arial"/>
      <family val="2"/>
    </font>
    <font>
      <b/>
      <sz val="6"/>
      <color theme="0"/>
      <name val="Arial"/>
      <family val="2"/>
    </font>
    <font>
      <sz val="4"/>
      <color rgb="FFFF0000"/>
      <name val="Arial"/>
      <family val="2"/>
    </font>
    <font>
      <sz val="5"/>
      <color indexed="18"/>
      <name val="Arial"/>
      <family val="2"/>
    </font>
    <font>
      <sz val="6"/>
      <color rgb="FF000000"/>
      <name val="Verdana"/>
      <family val="2"/>
    </font>
    <font>
      <b/>
      <u/>
      <sz val="4"/>
      <name val="Arial"/>
      <family val="2"/>
    </font>
    <font>
      <b/>
      <sz val="4"/>
      <color rgb="FFFF0000"/>
      <name val="Arial"/>
      <family val="2"/>
    </font>
    <font>
      <b/>
      <sz val="8"/>
      <color rgb="FFFF0000"/>
      <name val="Arial"/>
      <family val="2"/>
    </font>
    <font>
      <sz val="5.5"/>
      <color rgb="FFFF0000"/>
      <name val="Arial"/>
      <family val="2"/>
    </font>
    <font>
      <b/>
      <sz val="9"/>
      <color rgb="FFFF0000"/>
      <name val="Arial"/>
      <family val="2"/>
    </font>
    <font>
      <b/>
      <i/>
      <sz val="5.5"/>
      <color rgb="FFFF0000"/>
      <name val="Arial"/>
      <family val="2"/>
    </font>
    <font>
      <i/>
      <sz val="5.5"/>
      <color rgb="FFFF0000"/>
      <name val="Arial"/>
      <family val="2"/>
    </font>
    <font>
      <i/>
      <sz val="8"/>
      <color rgb="FFFF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13"/>
      </top>
      <bottom style="thick">
        <color indexed="13"/>
      </bottom>
      <diagonal/>
    </border>
    <border>
      <left/>
      <right/>
      <top style="thick">
        <color indexed="1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420">
    <xf numFmtId="0" fontId="0" fillId="0" borderId="0" xfId="0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4" fontId="1" fillId="0" borderId="0" xfId="0" applyNumberFormat="1" applyFont="1"/>
    <xf numFmtId="16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5" fontId="1" fillId="2" borderId="3" xfId="0" applyNumberFormat="1" applyFont="1" applyFill="1" applyBorder="1" applyAlignment="1">
      <alignment horizontal="center" vertical="center"/>
    </xf>
    <xf numFmtId="15" fontId="1" fillId="2" borderId="2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right"/>
    </xf>
    <xf numFmtId="0" fontId="7" fillId="0" borderId="0" xfId="0" applyFont="1"/>
    <xf numFmtId="4" fontId="1" fillId="3" borderId="4" xfId="0" applyNumberFormat="1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" fillId="4" borderId="0" xfId="0" applyFont="1" applyFill="1"/>
    <xf numFmtId="4" fontId="4" fillId="2" borderId="0" xfId="0" applyNumberFormat="1" applyFont="1" applyFill="1" applyAlignment="1">
      <alignment horizontal="center" vertical="center" wrapText="1"/>
    </xf>
    <xf numFmtId="0" fontId="10" fillId="0" borderId="0" xfId="0" applyFont="1"/>
    <xf numFmtId="0" fontId="10" fillId="0" borderId="5" xfId="0" applyFont="1" applyBorder="1" applyAlignment="1">
      <alignment horizontal="left"/>
    </xf>
    <xf numFmtId="4" fontId="4" fillId="0" borderId="5" xfId="0" applyNumberFormat="1" applyFont="1" applyBorder="1" applyAlignment="1">
      <alignment horizontal="center"/>
    </xf>
    <xf numFmtId="15" fontId="10" fillId="0" borderId="5" xfId="0" applyNumberFormat="1" applyFont="1" applyBorder="1"/>
    <xf numFmtId="4" fontId="10" fillId="0" borderId="5" xfId="0" applyNumberFormat="1" applyFont="1" applyBorder="1"/>
    <xf numFmtId="4" fontId="10" fillId="0" borderId="5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4" fontId="10" fillId="0" borderId="5" xfId="0" applyNumberFormat="1" applyFont="1" applyBorder="1" applyAlignment="1">
      <alignment horizontal="right"/>
    </xf>
    <xf numFmtId="0" fontId="10" fillId="0" borderId="5" xfId="0" applyFont="1" applyBorder="1" applyAlignment="1">
      <alignment horizontal="center"/>
    </xf>
    <xf numFmtId="4" fontId="10" fillId="0" borderId="0" xfId="0" applyNumberFormat="1" applyFont="1"/>
    <xf numFmtId="0" fontId="10" fillId="0" borderId="5" xfId="0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/>
    </xf>
    <xf numFmtId="0" fontId="10" fillId="0" borderId="7" xfId="0" applyFont="1" applyBorder="1"/>
    <xf numFmtId="15" fontId="10" fillId="0" borderId="7" xfId="0" applyNumberFormat="1" applyFont="1" applyBorder="1"/>
    <xf numFmtId="4" fontId="11" fillId="0" borderId="7" xfId="0" applyNumberFormat="1" applyFont="1" applyBorder="1"/>
    <xf numFmtId="4" fontId="10" fillId="0" borderId="7" xfId="0" applyNumberFormat="1" applyFont="1" applyBorder="1"/>
    <xf numFmtId="4" fontId="10" fillId="0" borderId="7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4" fontId="10" fillId="0" borderId="7" xfId="0" applyNumberFormat="1" applyFont="1" applyBorder="1" applyAlignment="1">
      <alignment horizontal="right"/>
    </xf>
    <xf numFmtId="49" fontId="10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4" fontId="11" fillId="0" borderId="8" xfId="0" applyNumberFormat="1" applyFont="1" applyBorder="1"/>
    <xf numFmtId="4" fontId="11" fillId="0" borderId="0" xfId="0" applyNumberFormat="1" applyFont="1"/>
    <xf numFmtId="0" fontId="10" fillId="0" borderId="7" xfId="0" applyFont="1" applyBorder="1" applyAlignment="1">
      <alignment horizontal="left"/>
    </xf>
    <xf numFmtId="9" fontId="10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5" fontId="10" fillId="2" borderId="10" xfId="0" applyNumberFormat="1" applyFont="1" applyFill="1" applyBorder="1"/>
    <xf numFmtId="15" fontId="10" fillId="2" borderId="11" xfId="0" applyNumberFormat="1" applyFont="1" applyFill="1" applyBorder="1"/>
    <xf numFmtId="4" fontId="14" fillId="2" borderId="10" xfId="0" applyNumberFormat="1" applyFont="1" applyFill="1" applyBorder="1" applyAlignment="1">
      <alignment horizontal="center"/>
    </xf>
    <xf numFmtId="4" fontId="14" fillId="2" borderId="9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vertical="center" wrapText="1"/>
    </xf>
    <xf numFmtId="4" fontId="14" fillId="5" borderId="10" xfId="0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4" fontId="4" fillId="2" borderId="4" xfId="0" applyNumberFormat="1" applyFont="1" applyFill="1" applyBorder="1" applyAlignment="1">
      <alignment horizontal="center" vertical="center" wrapText="1"/>
    </xf>
    <xf numFmtId="15" fontId="10" fillId="0" borderId="0" xfId="0" applyNumberFormat="1" applyFont="1"/>
    <xf numFmtId="4" fontId="10" fillId="7" borderId="5" xfId="0" applyNumberFormat="1" applyFont="1" applyFill="1" applyBorder="1"/>
    <xf numFmtId="14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14" fontId="2" fillId="0" borderId="13" xfId="0" applyNumberFormat="1" applyFont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left" wrapText="1"/>
    </xf>
    <xf numFmtId="0" fontId="1" fillId="2" borderId="0" xfId="0" applyFont="1" applyFill="1" applyAlignment="1">
      <alignment horizontal="center" vertical="center" wrapText="1"/>
    </xf>
    <xf numFmtId="4" fontId="10" fillId="2" borderId="5" xfId="0" applyNumberFormat="1" applyFont="1" applyFill="1" applyBorder="1"/>
    <xf numFmtId="0" fontId="1" fillId="2" borderId="13" xfId="0" applyFont="1" applyFill="1" applyBorder="1" applyAlignment="1">
      <alignment horizontal="center" vertical="center" wrapText="1"/>
    </xf>
    <xf numFmtId="4" fontId="10" fillId="2" borderId="0" xfId="0" applyNumberFormat="1" applyFont="1" applyFill="1"/>
    <xf numFmtId="4" fontId="10" fillId="2" borderId="8" xfId="0" applyNumberFormat="1" applyFont="1" applyFill="1" applyBorder="1"/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right"/>
    </xf>
    <xf numFmtId="4" fontId="20" fillId="6" borderId="10" xfId="0" applyNumberFormat="1" applyFont="1" applyFill="1" applyBorder="1" applyAlignment="1">
      <alignment horizontal="center"/>
    </xf>
    <xf numFmtId="4" fontId="20" fillId="2" borderId="10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4" fontId="21" fillId="8" borderId="5" xfId="0" applyNumberFormat="1" applyFont="1" applyFill="1" applyBorder="1"/>
    <xf numFmtId="4" fontId="21" fillId="8" borderId="7" xfId="0" applyNumberFormat="1" applyFont="1" applyFill="1" applyBorder="1"/>
    <xf numFmtId="4" fontId="23" fillId="6" borderId="9" xfId="0" applyNumberFormat="1" applyFont="1" applyFill="1" applyBorder="1"/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" fontId="24" fillId="10" borderId="5" xfId="0" applyNumberFormat="1" applyFont="1" applyFill="1" applyBorder="1"/>
    <xf numFmtId="4" fontId="26" fillId="0" borderId="5" xfId="0" applyNumberFormat="1" applyFont="1" applyBorder="1"/>
    <xf numFmtId="0" fontId="10" fillId="0" borderId="0" xfId="0" applyFont="1" applyAlignment="1">
      <alignment horizontal="center"/>
    </xf>
    <xf numFmtId="4" fontId="10" fillId="7" borderId="0" xfId="0" applyNumberFormat="1" applyFont="1" applyFill="1"/>
    <xf numFmtId="4" fontId="10" fillId="2" borderId="0" xfId="0" applyNumberFormat="1" applyFont="1" applyFill="1" applyAlignment="1">
      <alignment horizontal="right"/>
    </xf>
    <xf numFmtId="4" fontId="24" fillId="11" borderId="0" xfId="0" applyNumberFormat="1" applyFont="1" applyFill="1"/>
    <xf numFmtId="0" fontId="1" fillId="11" borderId="0" xfId="0" applyFont="1" applyFill="1"/>
    <xf numFmtId="4" fontId="4" fillId="11" borderId="0" xfId="0" applyNumberFormat="1" applyFont="1" applyFill="1" applyAlignment="1">
      <alignment horizontal="center"/>
    </xf>
    <xf numFmtId="15" fontId="10" fillId="11" borderId="0" xfId="0" applyNumberFormat="1" applyFont="1" applyFill="1"/>
    <xf numFmtId="4" fontId="10" fillId="11" borderId="0" xfId="0" applyNumberFormat="1" applyFont="1" applyFill="1" applyAlignment="1">
      <alignment horizontal="right"/>
    </xf>
    <xf numFmtId="4" fontId="10" fillId="11" borderId="0" xfId="0" applyNumberFormat="1" applyFont="1" applyFill="1"/>
    <xf numFmtId="0" fontId="10" fillId="11" borderId="0" xfId="0" applyFont="1" applyFill="1" applyAlignment="1">
      <alignment horizontal="center" vertical="center" wrapText="1"/>
    </xf>
    <xf numFmtId="0" fontId="13" fillId="11" borderId="0" xfId="0" applyFont="1" applyFill="1" applyAlignment="1">
      <alignment horizontal="left" wrapText="1"/>
    </xf>
    <xf numFmtId="9" fontId="10" fillId="11" borderId="0" xfId="0" applyNumberFormat="1" applyFont="1" applyFill="1" applyAlignment="1">
      <alignment horizontal="center" vertical="center" wrapText="1"/>
    </xf>
    <xf numFmtId="4" fontId="10" fillId="11" borderId="5" xfId="0" applyNumberFormat="1" applyFont="1" applyFill="1" applyBorder="1" applyAlignment="1">
      <alignment horizontal="right"/>
    </xf>
    <xf numFmtId="4" fontId="10" fillId="11" borderId="5" xfId="0" applyNumberFormat="1" applyFont="1" applyFill="1" applyBorder="1"/>
    <xf numFmtId="0" fontId="1" fillId="11" borderId="0" xfId="0" applyFont="1" applyFill="1" applyAlignment="1">
      <alignment horizontal="center" vertical="center" wrapText="1"/>
    </xf>
    <xf numFmtId="4" fontId="1" fillId="11" borderId="0" xfId="0" applyNumberFormat="1" applyFont="1" applyFill="1"/>
    <xf numFmtId="4" fontId="4" fillId="10" borderId="5" xfId="0" applyNumberFormat="1" applyFont="1" applyFill="1" applyBorder="1"/>
    <xf numFmtId="0" fontId="10" fillId="11" borderId="7" xfId="0" applyFont="1" applyFill="1" applyBorder="1" applyAlignment="1">
      <alignment horizontal="left"/>
    </xf>
    <xf numFmtId="4" fontId="4" fillId="11" borderId="5" xfId="0" applyNumberFormat="1" applyFont="1" applyFill="1" applyBorder="1" applyAlignment="1">
      <alignment horizontal="center"/>
    </xf>
    <xf numFmtId="15" fontId="10" fillId="11" borderId="7" xfId="0" applyNumberFormat="1" applyFont="1" applyFill="1" applyBorder="1"/>
    <xf numFmtId="4" fontId="11" fillId="11" borderId="7" xfId="0" applyNumberFormat="1" applyFont="1" applyFill="1" applyBorder="1"/>
    <xf numFmtId="4" fontId="10" fillId="11" borderId="7" xfId="0" applyNumberFormat="1" applyFont="1" applyFill="1" applyBorder="1"/>
    <xf numFmtId="4" fontId="10" fillId="11" borderId="7" xfId="0" applyNumberFormat="1" applyFont="1" applyFill="1" applyBorder="1" applyAlignment="1">
      <alignment horizontal="center"/>
    </xf>
    <xf numFmtId="164" fontId="10" fillId="11" borderId="7" xfId="0" applyNumberFormat="1" applyFont="1" applyFill="1" applyBorder="1" applyAlignment="1">
      <alignment horizontal="center"/>
    </xf>
    <xf numFmtId="4" fontId="10" fillId="11" borderId="7" xfId="0" applyNumberFormat="1" applyFont="1" applyFill="1" applyBorder="1" applyAlignment="1">
      <alignment horizontal="right"/>
    </xf>
    <xf numFmtId="49" fontId="10" fillId="11" borderId="7" xfId="0" applyNumberFormat="1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5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" fontId="14" fillId="5" borderId="12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13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" fontId="30" fillId="0" borderId="0" xfId="0" applyNumberFormat="1" applyFont="1" applyAlignment="1">
      <alignment horizontal="center"/>
    </xf>
    <xf numFmtId="0" fontId="13" fillId="0" borderId="7" xfId="0" applyFont="1" applyBorder="1" applyAlignment="1">
      <alignment horizontal="left"/>
    </xf>
    <xf numFmtId="4" fontId="25" fillId="2" borderId="5" xfId="0" applyNumberFormat="1" applyFont="1" applyFill="1" applyBorder="1"/>
    <xf numFmtId="4" fontId="32" fillId="9" borderId="11" xfId="0" applyNumberFormat="1" applyFont="1" applyFill="1" applyBorder="1" applyAlignment="1">
      <alignment horizontal="center"/>
    </xf>
    <xf numFmtId="4" fontId="16" fillId="13" borderId="13" xfId="0" applyNumberFormat="1" applyFont="1" applyFill="1" applyBorder="1" applyAlignment="1">
      <alignment horizontal="left"/>
    </xf>
    <xf numFmtId="4" fontId="13" fillId="13" borderId="15" xfId="0" applyNumberFormat="1" applyFont="1" applyFill="1" applyBorder="1" applyAlignment="1">
      <alignment horizontal="center"/>
    </xf>
    <xf numFmtId="4" fontId="35" fillId="13" borderId="3" xfId="0" applyNumberFormat="1" applyFont="1" applyFill="1" applyBorder="1" applyAlignment="1">
      <alignment horizontal="left"/>
    </xf>
    <xf numFmtId="4" fontId="36" fillId="13" borderId="1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4" fontId="34" fillId="0" borderId="5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4" fontId="16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/>
    </xf>
    <xf numFmtId="0" fontId="40" fillId="0" borderId="0" xfId="0" applyFont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 wrapText="1"/>
    </xf>
    <xf numFmtId="4" fontId="4" fillId="10" borderId="5" xfId="0" applyNumberFormat="1" applyFont="1" applyFill="1" applyBorder="1" applyAlignment="1">
      <alignment horizontal="right"/>
    </xf>
    <xf numFmtId="166" fontId="31" fillId="0" borderId="0" xfId="0" applyNumberFormat="1" applyFont="1"/>
    <xf numFmtId="4" fontId="25" fillId="2" borderId="0" xfId="0" applyNumberFormat="1" applyFont="1" applyFill="1"/>
    <xf numFmtId="0" fontId="16" fillId="0" borderId="0" xfId="0" applyFont="1" applyAlignment="1">
      <alignment horizontal="left"/>
    </xf>
    <xf numFmtId="4" fontId="25" fillId="2" borderId="0" xfId="0" applyNumberFormat="1" applyFont="1" applyFill="1" applyAlignment="1">
      <alignment horizontal="right"/>
    </xf>
    <xf numFmtId="4" fontId="25" fillId="0" borderId="0" xfId="0" applyNumberFormat="1" applyFont="1"/>
    <xf numFmtId="166" fontId="25" fillId="0" borderId="0" xfId="0" applyNumberFormat="1" applyFont="1"/>
    <xf numFmtId="0" fontId="18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left"/>
    </xf>
    <xf numFmtId="166" fontId="13" fillId="0" borderId="5" xfId="0" applyNumberFormat="1" applyFont="1" applyBorder="1"/>
    <xf numFmtId="4" fontId="25" fillId="0" borderId="5" xfId="0" applyNumberFormat="1" applyFont="1" applyBorder="1"/>
    <xf numFmtId="0" fontId="44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4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5" fillId="0" borderId="14" xfId="0" applyFont="1" applyBorder="1"/>
    <xf numFmtId="4" fontId="45" fillId="0" borderId="0" xfId="0" applyNumberFormat="1" applyFont="1"/>
    <xf numFmtId="4" fontId="47" fillId="2" borderId="9" xfId="0" applyNumberFormat="1" applyFont="1" applyFill="1" applyBorder="1" applyAlignment="1">
      <alignment horizontal="center"/>
    </xf>
    <xf numFmtId="4" fontId="10" fillId="14" borderId="5" xfId="0" applyNumberFormat="1" applyFont="1" applyFill="1" applyBorder="1" applyAlignment="1">
      <alignment horizontal="right"/>
    </xf>
    <xf numFmtId="0" fontId="16" fillId="0" borderId="12" xfId="0" applyFont="1" applyBorder="1"/>
    <xf numFmtId="0" fontId="25" fillId="0" borderId="0" xfId="0" applyFont="1"/>
    <xf numFmtId="0" fontId="48" fillId="4" borderId="0" xfId="0" applyFont="1" applyFill="1" applyAlignment="1">
      <alignment horizontal="center" vertical="center" wrapText="1"/>
    </xf>
    <xf numFmtId="4" fontId="34" fillId="2" borderId="0" xfId="0" applyNumberFormat="1" applyFont="1" applyFill="1" applyAlignment="1">
      <alignment horizontal="center" vertical="center" wrapText="1"/>
    </xf>
    <xf numFmtId="15" fontId="34" fillId="2" borderId="0" xfId="0" applyNumberFormat="1" applyFont="1" applyFill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4" fontId="34" fillId="2" borderId="6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4" fontId="30" fillId="11" borderId="0" xfId="0" applyNumberFormat="1" applyFont="1" applyFill="1" applyAlignment="1">
      <alignment horizontal="center" vertical="center"/>
    </xf>
    <xf numFmtId="44" fontId="49" fillId="14" borderId="5" xfId="1" applyFont="1" applyFill="1" applyBorder="1" applyAlignment="1">
      <alignment horizontal="center"/>
    </xf>
    <xf numFmtId="44" fontId="13" fillId="14" borderId="5" xfId="1" applyFont="1" applyFill="1" applyBorder="1" applyAlignment="1">
      <alignment horizontal="center"/>
    </xf>
    <xf numFmtId="4" fontId="13" fillId="11" borderId="5" xfId="0" applyNumberFormat="1" applyFont="1" applyFill="1" applyBorder="1" applyAlignment="1">
      <alignment horizontal="right"/>
    </xf>
    <xf numFmtId="0" fontId="13" fillId="0" borderId="8" xfId="0" applyFont="1" applyBorder="1" applyAlignment="1">
      <alignment horizontal="center" vertical="center" wrapText="1"/>
    </xf>
    <xf numFmtId="0" fontId="7" fillId="16" borderId="0" xfId="0" applyFont="1" applyFill="1"/>
    <xf numFmtId="15" fontId="10" fillId="16" borderId="0" xfId="0" applyNumberFormat="1" applyFont="1" applyFill="1"/>
    <xf numFmtId="15" fontId="1" fillId="16" borderId="0" xfId="0" applyNumberFormat="1" applyFont="1" applyFill="1"/>
    <xf numFmtId="0" fontId="2" fillId="16" borderId="0" xfId="0" applyFont="1" applyFill="1" applyAlignment="1">
      <alignment horizontal="center" vertical="center" wrapText="1"/>
    </xf>
    <xf numFmtId="4" fontId="2" fillId="16" borderId="0" xfId="0" applyNumberFormat="1" applyFont="1" applyFill="1" applyAlignment="1">
      <alignment horizontal="center" vertical="center" wrapText="1"/>
    </xf>
    <xf numFmtId="164" fontId="1" fillId="16" borderId="0" xfId="0" applyNumberFormat="1" applyFont="1" applyFill="1" applyAlignment="1">
      <alignment horizontal="center"/>
    </xf>
    <xf numFmtId="0" fontId="1" fillId="16" borderId="0" xfId="0" applyFont="1" applyFill="1"/>
    <xf numFmtId="0" fontId="1" fillId="16" borderId="0" xfId="0" applyFont="1" applyFill="1" applyAlignment="1">
      <alignment horizontal="center" vertical="center" wrapText="1"/>
    </xf>
    <xf numFmtId="4" fontId="16" fillId="16" borderId="0" xfId="0" applyNumberFormat="1" applyFont="1" applyFill="1" applyAlignment="1">
      <alignment horizontal="center" vertical="center" wrapText="1"/>
    </xf>
    <xf numFmtId="4" fontId="16" fillId="16" borderId="11" xfId="0" applyNumberFormat="1" applyFont="1" applyFill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166" fontId="44" fillId="0" borderId="0" xfId="0" applyNumberFormat="1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44" fillId="13" borderId="0" xfId="0" applyFont="1" applyFill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wrapText="1"/>
    </xf>
    <xf numFmtId="4" fontId="24" fillId="10" borderId="5" xfId="0" applyNumberFormat="1" applyFont="1" applyFill="1" applyBorder="1" applyAlignment="1">
      <alignment vertical="center"/>
    </xf>
    <xf numFmtId="0" fontId="43" fillId="0" borderId="13" xfId="0" applyFont="1" applyBorder="1" applyAlignment="1">
      <alignment horizontal="center"/>
    </xf>
    <xf numFmtId="0" fontId="51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4" fontId="25" fillId="11" borderId="5" xfId="0" applyNumberFormat="1" applyFont="1" applyFill="1" applyBorder="1"/>
    <xf numFmtId="166" fontId="13" fillId="0" borderId="0" xfId="0" applyNumberFormat="1" applyFont="1"/>
    <xf numFmtId="0" fontId="35" fillId="0" borderId="0" xfId="0" applyFont="1" applyAlignment="1">
      <alignment horizontal="left"/>
    </xf>
    <xf numFmtId="0" fontId="10" fillId="0" borderId="5" xfId="0" applyFont="1" applyBorder="1" applyAlignment="1">
      <alignment horizontal="right" wrapText="1"/>
    </xf>
    <xf numFmtId="4" fontId="10" fillId="11" borderId="0" xfId="0" applyNumberFormat="1" applyFont="1" applyFill="1" applyAlignment="1">
      <alignment horizontal="center" vertical="center" wrapText="1"/>
    </xf>
    <xf numFmtId="15" fontId="1" fillId="11" borderId="0" xfId="0" applyNumberFormat="1" applyFont="1" applyFill="1" applyAlignment="1">
      <alignment horizontal="center" vertical="center" wrapText="1"/>
    </xf>
    <xf numFmtId="4" fontId="1" fillId="11" borderId="0" xfId="0" applyNumberFormat="1" applyFont="1" applyFill="1" applyAlignment="1">
      <alignment horizontal="center" vertical="center" wrapText="1"/>
    </xf>
    <xf numFmtId="4" fontId="1" fillId="11" borderId="0" xfId="0" applyNumberFormat="1" applyFont="1" applyFill="1" applyAlignment="1">
      <alignment horizontal="right" vertical="center" wrapText="1"/>
    </xf>
    <xf numFmtId="15" fontId="1" fillId="11" borderId="0" xfId="0" applyNumberFormat="1" applyFont="1" applyFill="1"/>
    <xf numFmtId="4" fontId="11" fillId="11" borderId="0" xfId="0" applyNumberFormat="1" applyFont="1" applyFill="1"/>
    <xf numFmtId="4" fontId="10" fillId="11" borderId="0" xfId="0" applyNumberFormat="1" applyFont="1" applyFill="1" applyAlignment="1">
      <alignment horizontal="center"/>
    </xf>
    <xf numFmtId="164" fontId="10" fillId="11" borderId="0" xfId="0" applyNumberFormat="1" applyFont="1" applyFill="1" applyAlignment="1">
      <alignment horizontal="center"/>
    </xf>
    <xf numFmtId="49" fontId="10" fillId="11" borderId="0" xfId="0" applyNumberFormat="1" applyFont="1" applyFill="1" applyAlignment="1">
      <alignment horizontal="center"/>
    </xf>
    <xf numFmtId="0" fontId="4" fillId="11" borderId="0" xfId="0" applyFont="1" applyFill="1" applyAlignment="1">
      <alignment horizontal="center" vertical="center" wrapText="1"/>
    </xf>
    <xf numFmtId="4" fontId="26" fillId="11" borderId="0" xfId="0" applyNumberFormat="1" applyFont="1" applyFill="1"/>
    <xf numFmtId="166" fontId="26" fillId="11" borderId="0" xfId="0" applyNumberFormat="1" applyFont="1" applyFill="1"/>
    <xf numFmtId="4" fontId="25" fillId="11" borderId="0" xfId="0" applyNumberFormat="1" applyFont="1" applyFill="1"/>
    <xf numFmtId="4" fontId="25" fillId="11" borderId="0" xfId="0" applyNumberFormat="1" applyFont="1" applyFill="1" applyAlignment="1">
      <alignment horizontal="right"/>
    </xf>
    <xf numFmtId="166" fontId="25" fillId="11" borderId="0" xfId="0" applyNumberFormat="1" applyFont="1" applyFill="1"/>
    <xf numFmtId="4" fontId="7" fillId="11" borderId="0" xfId="0" applyNumberFormat="1" applyFont="1" applyFill="1"/>
    <xf numFmtId="15" fontId="10" fillId="11" borderId="5" xfId="0" applyNumberFormat="1" applyFont="1" applyFill="1" applyBorder="1"/>
    <xf numFmtId="4" fontId="10" fillId="11" borderId="5" xfId="0" applyNumberFormat="1" applyFont="1" applyFill="1" applyBorder="1" applyAlignment="1">
      <alignment horizontal="center"/>
    </xf>
    <xf numFmtId="164" fontId="10" fillId="11" borderId="5" xfId="0" applyNumberFormat="1" applyFont="1" applyFill="1" applyBorder="1" applyAlignment="1">
      <alignment horizontal="center"/>
    </xf>
    <xf numFmtId="0" fontId="10" fillId="11" borderId="5" xfId="0" applyFont="1" applyFill="1" applyBorder="1" applyAlignment="1">
      <alignment horizontal="center"/>
    </xf>
    <xf numFmtId="0" fontId="10" fillId="11" borderId="5" xfId="0" applyFont="1" applyFill="1" applyBorder="1" applyAlignment="1">
      <alignment horizontal="center" vertical="center" wrapText="1"/>
    </xf>
    <xf numFmtId="44" fontId="13" fillId="11" borderId="5" xfId="1" applyFont="1" applyFill="1" applyBorder="1" applyAlignment="1">
      <alignment horizontal="center"/>
    </xf>
    <xf numFmtId="44" fontId="49" fillId="11" borderId="5" xfId="1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0" fontId="44" fillId="0" borderId="0" xfId="0" applyFont="1"/>
    <xf numFmtId="0" fontId="44" fillId="11" borderId="0" xfId="0" applyFont="1" applyFill="1" applyAlignment="1">
      <alignment horizontal="center" vertical="center" wrapText="1"/>
    </xf>
    <xf numFmtId="4" fontId="52" fillId="12" borderId="11" xfId="0" applyNumberFormat="1" applyFont="1" applyFill="1" applyBorder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1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53" fillId="0" borderId="0" xfId="0" applyFont="1"/>
    <xf numFmtId="0" fontId="12" fillId="0" borderId="0" xfId="0" applyFont="1" applyAlignment="1">
      <alignment horizontal="right"/>
    </xf>
    <xf numFmtId="4" fontId="13" fillId="0" borderId="0" xfId="0" applyNumberFormat="1" applyFont="1" applyAlignment="1">
      <alignment horizontal="center" vertical="center" wrapText="1"/>
    </xf>
    <xf numFmtId="10" fontId="17" fillId="11" borderId="0" xfId="0" applyNumberFormat="1" applyFont="1" applyFill="1" applyAlignment="1">
      <alignment horizontal="center" vertical="center" wrapText="1"/>
    </xf>
    <xf numFmtId="10" fontId="17" fillId="13" borderId="6" xfId="0" applyNumberFormat="1" applyFont="1" applyFill="1" applyBorder="1" applyAlignment="1">
      <alignment horizontal="center" vertical="center" wrapText="1"/>
    </xf>
    <xf numFmtId="4" fontId="13" fillId="0" borderId="0" xfId="0" applyNumberFormat="1" applyFont="1"/>
    <xf numFmtId="0" fontId="13" fillId="0" borderId="0" xfId="0" applyFont="1" applyAlignment="1">
      <alignment horizontal="left"/>
    </xf>
    <xf numFmtId="4" fontId="34" fillId="12" borderId="9" xfId="0" applyNumberFormat="1" applyFont="1" applyFill="1" applyBorder="1" applyAlignment="1">
      <alignment horizontal="center"/>
    </xf>
    <xf numFmtId="4" fontId="52" fillId="12" borderId="9" xfId="0" applyNumberFormat="1" applyFont="1" applyFill="1" applyBorder="1" applyAlignment="1">
      <alignment horizontal="center"/>
    </xf>
    <xf numFmtId="4" fontId="36" fillId="0" borderId="0" xfId="0" applyNumberFormat="1" applyFont="1"/>
    <xf numFmtId="166" fontId="36" fillId="0" borderId="0" xfId="0" applyNumberFormat="1" applyFont="1"/>
    <xf numFmtId="166" fontId="16" fillId="10" borderId="0" xfId="0" applyNumberFormat="1" applyFont="1" applyFill="1"/>
    <xf numFmtId="0" fontId="57" fillId="0" borderId="8" xfId="0" applyFont="1" applyBorder="1" applyAlignment="1">
      <alignment horizontal="center" vertical="center" wrapText="1"/>
    </xf>
    <xf numFmtId="4" fontId="34" fillId="10" borderId="5" xfId="0" applyNumberFormat="1" applyFont="1" applyFill="1" applyBorder="1"/>
    <xf numFmtId="4" fontId="1" fillId="11" borderId="0" xfId="0" applyNumberFormat="1" applyFont="1" applyFill="1" applyAlignment="1">
      <alignment horizontal="right"/>
    </xf>
    <xf numFmtId="4" fontId="33" fillId="11" borderId="0" xfId="0" applyNumberFormat="1" applyFont="1" applyFill="1" applyAlignment="1">
      <alignment horizontal="center" vertical="center"/>
    </xf>
    <xf numFmtId="4" fontId="33" fillId="11" borderId="5" xfId="0" applyNumberFormat="1" applyFont="1" applyFill="1" applyBorder="1" applyAlignment="1">
      <alignment horizontal="center" vertical="center"/>
    </xf>
    <xf numFmtId="166" fontId="16" fillId="11" borderId="5" xfId="0" applyNumberFormat="1" applyFont="1" applyFill="1" applyBorder="1"/>
    <xf numFmtId="166" fontId="16" fillId="11" borderId="0" xfId="0" applyNumberFormat="1" applyFont="1" applyFill="1"/>
    <xf numFmtId="4" fontId="27" fillId="16" borderId="0" xfId="0" applyNumberFormat="1" applyFont="1" applyFill="1" applyAlignment="1">
      <alignment horizontal="center" vertical="center"/>
    </xf>
    <xf numFmtId="10" fontId="17" fillId="13" borderId="0" xfId="0" applyNumberFormat="1" applyFont="1" applyFill="1" applyAlignment="1">
      <alignment horizontal="center" vertical="center" wrapText="1"/>
    </xf>
    <xf numFmtId="4" fontId="58" fillId="0" borderId="0" xfId="0" applyNumberFormat="1" applyFont="1" applyAlignment="1">
      <alignment horizontal="center" vertical="center" wrapText="1"/>
    </xf>
    <xf numFmtId="166" fontId="13" fillId="11" borderId="5" xfId="0" applyNumberFormat="1" applyFont="1" applyFill="1" applyBorder="1"/>
    <xf numFmtId="0" fontId="3" fillId="15" borderId="0" xfId="0" applyFont="1" applyFill="1"/>
    <xf numFmtId="166" fontId="13" fillId="11" borderId="0" xfId="0" applyNumberFormat="1" applyFont="1" applyFill="1"/>
    <xf numFmtId="4" fontId="13" fillId="2" borderId="0" xfId="0" applyNumberFormat="1" applyFont="1" applyFill="1" applyAlignment="1">
      <alignment horizontal="right"/>
    </xf>
    <xf numFmtId="4" fontId="59" fillId="17" borderId="8" xfId="0" applyNumberFormat="1" applyFont="1" applyFill="1" applyBorder="1" applyAlignment="1">
      <alignment vertical="center"/>
    </xf>
    <xf numFmtId="4" fontId="59" fillId="11" borderId="0" xfId="0" applyNumberFormat="1" applyFont="1" applyFill="1" applyAlignment="1">
      <alignment vertical="center"/>
    </xf>
    <xf numFmtId="0" fontId="29" fillId="0" borderId="0" xfId="0" applyFont="1" applyAlignment="1">
      <alignment horizontal="left" vertical="center" wrapText="1"/>
    </xf>
    <xf numFmtId="4" fontId="34" fillId="2" borderId="5" xfId="0" applyNumberFormat="1" applyFont="1" applyFill="1" applyBorder="1"/>
    <xf numFmtId="0" fontId="34" fillId="11" borderId="0" xfId="0" applyFont="1" applyFill="1" applyAlignment="1">
      <alignment horizontal="center" vertical="center" wrapText="1"/>
    </xf>
    <xf numFmtId="4" fontId="59" fillId="11" borderId="8" xfId="0" applyNumberFormat="1" applyFont="1" applyFill="1" applyBorder="1" applyAlignment="1">
      <alignment vertical="center"/>
    </xf>
    <xf numFmtId="0" fontId="3" fillId="11" borderId="0" xfId="0" applyFont="1" applyFill="1"/>
    <xf numFmtId="4" fontId="13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right"/>
    </xf>
    <xf numFmtId="10" fontId="4" fillId="13" borderId="6" xfId="0" applyNumberFormat="1" applyFont="1" applyFill="1" applyBorder="1" applyAlignment="1">
      <alignment horizontal="center" vertical="center" wrapText="1"/>
    </xf>
    <xf numFmtId="4" fontId="34" fillId="11" borderId="5" xfId="0" applyNumberFormat="1" applyFont="1" applyFill="1" applyBorder="1"/>
    <xf numFmtId="4" fontId="29" fillId="0" borderId="0" xfId="0" applyNumberFormat="1" applyFont="1" applyAlignment="1">
      <alignment horizontal="left" vertical="center" wrapText="1"/>
    </xf>
    <xf numFmtId="4" fontId="33" fillId="11" borderId="0" xfId="0" applyNumberFormat="1" applyFont="1" applyFill="1" applyAlignment="1">
      <alignment vertical="center"/>
    </xf>
    <xf numFmtId="4" fontId="33" fillId="11" borderId="5" xfId="0" applyNumberFormat="1" applyFont="1" applyFill="1" applyBorder="1" applyAlignment="1">
      <alignment vertical="center"/>
    </xf>
    <xf numFmtId="4" fontId="33" fillId="11" borderId="8" xfId="0" applyNumberFormat="1" applyFont="1" applyFill="1" applyBorder="1" applyAlignment="1">
      <alignment horizontal="center" vertical="center"/>
    </xf>
    <xf numFmtId="166" fontId="44" fillId="11" borderId="0" xfId="0" applyNumberFormat="1" applyFont="1" applyFill="1" applyAlignment="1">
      <alignment horizontal="center" vertical="center" wrapText="1"/>
    </xf>
    <xf numFmtId="166" fontId="13" fillId="11" borderId="0" xfId="0" applyNumberFormat="1" applyFont="1" applyFill="1" applyAlignment="1">
      <alignment horizontal="center" vertical="center" wrapText="1"/>
    </xf>
    <xf numFmtId="0" fontId="44" fillId="18" borderId="0" xfId="0" applyFont="1" applyFill="1" applyAlignment="1">
      <alignment horizontal="center" vertical="center" wrapText="1"/>
    </xf>
    <xf numFmtId="0" fontId="7" fillId="11" borderId="0" xfId="0" applyFont="1" applyFill="1"/>
    <xf numFmtId="4" fontId="55" fillId="11" borderId="0" xfId="0" applyNumberFormat="1" applyFont="1" applyFill="1" applyAlignment="1">
      <alignment horizontal="right"/>
    </xf>
    <xf numFmtId="0" fontId="16" fillId="11" borderId="0" xfId="0" applyFont="1" applyFill="1" applyAlignment="1">
      <alignment horizontal="center" vertical="center" wrapText="1"/>
    </xf>
    <xf numFmtId="4" fontId="16" fillId="11" borderId="0" xfId="0" applyNumberFormat="1" applyFont="1" applyFill="1" applyAlignment="1">
      <alignment horizontal="center" vertical="center" wrapText="1"/>
    </xf>
    <xf numFmtId="164" fontId="13" fillId="11" borderId="0" xfId="0" applyNumberFormat="1" applyFont="1" applyFill="1" applyAlignment="1">
      <alignment horizontal="center"/>
    </xf>
    <xf numFmtId="0" fontId="13" fillId="11" borderId="0" xfId="0" applyFont="1" applyFill="1"/>
    <xf numFmtId="0" fontId="13" fillId="11" borderId="0" xfId="0" applyFont="1" applyFill="1" applyAlignment="1">
      <alignment horizontal="center" vertical="center" wrapText="1"/>
    </xf>
    <xf numFmtId="4" fontId="13" fillId="11" borderId="0" xfId="0" applyNumberFormat="1" applyFont="1" applyFill="1" applyAlignment="1">
      <alignment horizontal="center" vertical="center" wrapText="1"/>
    </xf>
    <xf numFmtId="0" fontId="29" fillId="11" borderId="0" xfId="0" applyFont="1" applyFill="1" applyAlignment="1">
      <alignment horizontal="center" vertical="center" wrapText="1"/>
    </xf>
    <xf numFmtId="10" fontId="4" fillId="11" borderId="0" xfId="0" applyNumberFormat="1" applyFont="1" applyFill="1" applyAlignment="1">
      <alignment horizontal="center" vertical="center" wrapText="1"/>
    </xf>
    <xf numFmtId="4" fontId="59" fillId="17" borderId="0" xfId="0" applyNumberFormat="1" applyFont="1" applyFill="1" applyAlignment="1">
      <alignment vertical="center"/>
    </xf>
    <xf numFmtId="0" fontId="43" fillId="11" borderId="13" xfId="0" applyFont="1" applyFill="1" applyBorder="1" applyAlignment="1">
      <alignment horizontal="center"/>
    </xf>
    <xf numFmtId="0" fontId="10" fillId="11" borderId="5" xfId="0" applyFont="1" applyFill="1" applyBorder="1" applyAlignment="1">
      <alignment horizontal="right" wrapText="1"/>
    </xf>
    <xf numFmtId="4" fontId="4" fillId="11" borderId="5" xfId="0" applyNumberFormat="1" applyFont="1" applyFill="1" applyBorder="1"/>
    <xf numFmtId="0" fontId="17" fillId="11" borderId="5" xfId="0" applyFont="1" applyFill="1" applyBorder="1" applyAlignment="1">
      <alignment horizontal="center" vertical="center" wrapText="1"/>
    </xf>
    <xf numFmtId="0" fontId="44" fillId="11" borderId="8" xfId="0" applyFont="1" applyFill="1" applyBorder="1" applyAlignment="1">
      <alignment horizontal="center" vertical="center" wrapText="1"/>
    </xf>
    <xf numFmtId="44" fontId="16" fillId="0" borderId="0" xfId="1" applyFont="1" applyFill="1" applyBorder="1" applyAlignment="1">
      <alignment horizontal="center"/>
    </xf>
    <xf numFmtId="44" fontId="13" fillId="14" borderId="0" xfId="1" applyFont="1" applyFill="1" applyBorder="1" applyAlignment="1">
      <alignment horizontal="center"/>
    </xf>
    <xf numFmtId="44" fontId="49" fillId="14" borderId="0" xfId="1" applyFont="1" applyFill="1" applyBorder="1" applyAlignment="1">
      <alignment horizontal="center"/>
    </xf>
    <xf numFmtId="4" fontId="13" fillId="11" borderId="0" xfId="0" applyNumberFormat="1" applyFont="1" applyFill="1" applyAlignment="1">
      <alignment horizontal="right"/>
    </xf>
    <xf numFmtId="0" fontId="16" fillId="4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4" fontId="13" fillId="16" borderId="0" xfId="0" applyNumberFormat="1" applyFont="1" applyFill="1" applyAlignment="1">
      <alignment horizontal="center" vertical="center" wrapText="1"/>
    </xf>
    <xf numFmtId="4" fontId="61" fillId="16" borderId="11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3" fontId="62" fillId="0" borderId="0" xfId="0" applyNumberFormat="1" applyFont="1"/>
    <xf numFmtId="10" fontId="4" fillId="13" borderId="0" xfId="0" applyNumberFormat="1" applyFont="1" applyFill="1" applyAlignment="1">
      <alignment horizontal="center" vertical="center" wrapText="1"/>
    </xf>
    <xf numFmtId="0" fontId="10" fillId="11" borderId="5" xfId="0" applyFont="1" applyFill="1" applyBorder="1" applyAlignment="1">
      <alignment horizontal="left" wrapText="1"/>
    </xf>
    <xf numFmtId="0" fontId="60" fillId="11" borderId="8" xfId="0" applyFont="1" applyFill="1" applyBorder="1" applyAlignment="1">
      <alignment horizontal="center" vertical="center" wrapText="1"/>
    </xf>
    <xf numFmtId="166" fontId="13" fillId="10" borderId="0" xfId="0" applyNumberFormat="1" applyFont="1" applyFill="1"/>
    <xf numFmtId="0" fontId="51" fillId="0" borderId="6" xfId="0" applyFont="1" applyBorder="1" applyAlignment="1">
      <alignment horizontal="center" vertical="center" wrapText="1"/>
    </xf>
    <xf numFmtId="4" fontId="17" fillId="19" borderId="0" xfId="0" applyNumberFormat="1" applyFont="1" applyFill="1" applyAlignment="1">
      <alignment horizontal="center" vertical="center" wrapText="1"/>
    </xf>
    <xf numFmtId="0" fontId="25" fillId="11" borderId="8" xfId="0" applyFont="1" applyFill="1" applyBorder="1" applyAlignment="1">
      <alignment horizontal="center" vertical="center" wrapText="1"/>
    </xf>
    <xf numFmtId="0" fontId="54" fillId="13" borderId="0" xfId="0" applyFont="1" applyFill="1"/>
    <xf numFmtId="0" fontId="55" fillId="13" borderId="8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0" fontId="1" fillId="13" borderId="0" xfId="0" applyFont="1" applyFill="1"/>
    <xf numFmtId="0" fontId="28" fillId="13" borderId="0" xfId="0" applyFont="1" applyFill="1" applyAlignment="1">
      <alignment horizontal="center"/>
    </xf>
    <xf numFmtId="44" fontId="17" fillId="13" borderId="0" xfId="1" applyFont="1" applyFill="1" applyBorder="1" applyAlignment="1">
      <alignment horizontal="center"/>
    </xf>
    <xf numFmtId="165" fontId="10" fillId="13" borderId="0" xfId="0" applyNumberFormat="1" applyFont="1" applyFill="1" applyAlignment="1">
      <alignment horizontal="center"/>
    </xf>
    <xf numFmtId="14" fontId="13" fillId="13" borderId="0" xfId="0" applyNumberFormat="1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4" fontId="13" fillId="13" borderId="0" xfId="0" applyNumberFormat="1" applyFont="1" applyFill="1" applyAlignment="1">
      <alignment horizontal="center"/>
    </xf>
    <xf numFmtId="44" fontId="13" fillId="13" borderId="0" xfId="1" applyFont="1" applyFill="1" applyBorder="1" applyAlignment="1">
      <alignment horizontal="center"/>
    </xf>
    <xf numFmtId="44" fontId="19" fillId="13" borderId="0" xfId="1" applyFont="1" applyFill="1" applyBorder="1" applyAlignment="1">
      <alignment horizontal="center"/>
    </xf>
    <xf numFmtId="0" fontId="13" fillId="13" borderId="0" xfId="0" applyFont="1" applyFill="1" applyAlignment="1">
      <alignment horizontal="center"/>
    </xf>
    <xf numFmtId="0" fontId="16" fillId="13" borderId="5" xfId="0" applyFont="1" applyFill="1" applyBorder="1" applyAlignment="1">
      <alignment horizontal="center" vertical="center" wrapText="1"/>
    </xf>
    <xf numFmtId="9" fontId="10" fillId="13" borderId="0" xfId="0" applyNumberFormat="1" applyFont="1" applyFill="1" applyAlignment="1">
      <alignment horizontal="center"/>
    </xf>
    <xf numFmtId="0" fontId="46" fillId="13" borderId="10" xfId="0" applyFont="1" applyFill="1" applyBorder="1" applyAlignment="1">
      <alignment horizontal="center" vertical="center" wrapText="1"/>
    </xf>
    <xf numFmtId="44" fontId="13" fillId="13" borderId="0" xfId="0" applyNumberFormat="1" applyFont="1" applyFill="1" applyAlignment="1">
      <alignment horizontal="center"/>
    </xf>
    <xf numFmtId="44" fontId="37" fillId="13" borderId="0" xfId="1" applyFont="1" applyFill="1" applyBorder="1" applyAlignment="1">
      <alignment horizontal="center"/>
    </xf>
    <xf numFmtId="0" fontId="16" fillId="13" borderId="0" xfId="0" applyFont="1" applyFill="1" applyAlignment="1">
      <alignment horizontal="center" vertical="center" wrapText="1"/>
    </xf>
    <xf numFmtId="0" fontId="46" fillId="13" borderId="3" xfId="0" applyFont="1" applyFill="1" applyBorder="1" applyAlignment="1">
      <alignment horizontal="center" vertical="center" wrapText="1"/>
    </xf>
    <xf numFmtId="44" fontId="22" fillId="13" borderId="0" xfId="1" applyFont="1" applyFill="1" applyBorder="1" applyAlignment="1">
      <alignment horizontal="center"/>
    </xf>
    <xf numFmtId="4" fontId="25" fillId="13" borderId="5" xfId="0" applyNumberFormat="1" applyFont="1" applyFill="1" applyBorder="1"/>
    <xf numFmtId="44" fontId="36" fillId="13" borderId="0" xfId="1" applyFont="1" applyFill="1" applyBorder="1" applyAlignment="1">
      <alignment horizontal="center"/>
    </xf>
    <xf numFmtId="44" fontId="64" fillId="13" borderId="0" xfId="1" applyFont="1" applyFill="1" applyBorder="1" applyAlignment="1">
      <alignment horizontal="center"/>
    </xf>
    <xf numFmtId="0" fontId="45" fillId="11" borderId="5" xfId="0" applyFont="1" applyFill="1" applyBorder="1" applyAlignment="1">
      <alignment horizontal="left" wrapText="1"/>
    </xf>
    <xf numFmtId="4" fontId="66" fillId="11" borderId="5" xfId="0" applyNumberFormat="1" applyFont="1" applyFill="1" applyBorder="1"/>
    <xf numFmtId="0" fontId="67" fillId="11" borderId="13" xfId="0" applyFont="1" applyFill="1" applyBorder="1" applyAlignment="1">
      <alignment horizontal="center"/>
    </xf>
    <xf numFmtId="15" fontId="45" fillId="11" borderId="5" xfId="0" applyNumberFormat="1" applyFont="1" applyFill="1" applyBorder="1"/>
    <xf numFmtId="4" fontId="45" fillId="11" borderId="5" xfId="0" applyNumberFormat="1" applyFont="1" applyFill="1" applyBorder="1"/>
    <xf numFmtId="4" fontId="45" fillId="11" borderId="5" xfId="0" applyNumberFormat="1" applyFont="1" applyFill="1" applyBorder="1" applyAlignment="1">
      <alignment horizontal="center"/>
    </xf>
    <xf numFmtId="164" fontId="45" fillId="11" borderId="5" xfId="0" applyNumberFormat="1" applyFont="1" applyFill="1" applyBorder="1" applyAlignment="1">
      <alignment horizontal="center"/>
    </xf>
    <xf numFmtId="4" fontId="45" fillId="11" borderId="5" xfId="0" applyNumberFormat="1" applyFont="1" applyFill="1" applyBorder="1" applyAlignment="1">
      <alignment horizontal="right"/>
    </xf>
    <xf numFmtId="0" fontId="45" fillId="11" borderId="5" xfId="0" applyFont="1" applyFill="1" applyBorder="1" applyAlignment="1">
      <alignment horizontal="center"/>
    </xf>
    <xf numFmtId="0" fontId="45" fillId="11" borderId="5" xfId="0" applyFont="1" applyFill="1" applyBorder="1" applyAlignment="1">
      <alignment horizontal="center" vertical="center" wrapText="1"/>
    </xf>
    <xf numFmtId="4" fontId="24" fillId="11" borderId="5" xfId="0" applyNumberFormat="1" applyFont="1" applyFill="1" applyBorder="1"/>
    <xf numFmtId="0" fontId="38" fillId="11" borderId="0" xfId="0" applyFont="1" applyFill="1" applyAlignment="1">
      <alignment horizontal="center" vertical="center" wrapText="1"/>
    </xf>
    <xf numFmtId="4" fontId="67" fillId="11" borderId="0" xfId="0" applyNumberFormat="1" applyFont="1" applyFill="1" applyAlignment="1">
      <alignment horizontal="center" vertical="center"/>
    </xf>
    <xf numFmtId="4" fontId="45" fillId="11" borderId="0" xfId="0" applyNumberFormat="1" applyFont="1" applyFill="1"/>
    <xf numFmtId="0" fontId="64" fillId="11" borderId="5" xfId="0" applyFont="1" applyFill="1" applyBorder="1" applyAlignment="1">
      <alignment horizontal="center" vertical="center" wrapText="1"/>
    </xf>
    <xf numFmtId="0" fontId="66" fillId="11" borderId="8" xfId="0" applyFont="1" applyFill="1" applyBorder="1" applyAlignment="1">
      <alignment horizontal="center" vertical="center" wrapText="1"/>
    </xf>
    <xf numFmtId="0" fontId="45" fillId="11" borderId="0" xfId="0" applyFont="1" applyFill="1" applyAlignment="1">
      <alignment horizontal="center" vertical="center" wrapText="1"/>
    </xf>
    <xf numFmtId="0" fontId="38" fillId="11" borderId="0" xfId="0" applyFont="1" applyFill="1"/>
    <xf numFmtId="4" fontId="68" fillId="12" borderId="11" xfId="0" applyNumberFormat="1" applyFont="1" applyFill="1" applyBorder="1" applyAlignment="1">
      <alignment horizontal="center"/>
    </xf>
    <xf numFmtId="166" fontId="69" fillId="11" borderId="5" xfId="0" applyNumberFormat="1" applyFont="1" applyFill="1" applyBorder="1"/>
    <xf numFmtId="44" fontId="16" fillId="10" borderId="0" xfId="0" applyNumberFormat="1" applyFont="1" applyFill="1"/>
    <xf numFmtId="4" fontId="27" fillId="16" borderId="20" xfId="0" applyNumberFormat="1" applyFont="1" applyFill="1" applyBorder="1" applyAlignment="1">
      <alignment horizontal="center" vertical="center"/>
    </xf>
    <xf numFmtId="4" fontId="59" fillId="17" borderId="0" xfId="0" applyNumberFormat="1" applyFont="1" applyFill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3" fillId="0" borderId="17" xfId="0" applyFont="1" applyBorder="1" applyAlignment="1">
      <alignment horizontal="left" vertical="center" wrapText="1"/>
    </xf>
    <xf numFmtId="0" fontId="43" fillId="0" borderId="14" xfId="0" applyFont="1" applyBorder="1" applyAlignment="1">
      <alignment horizontal="left" vertical="center" wrapText="1"/>
    </xf>
    <xf numFmtId="0" fontId="51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3" fillId="0" borderId="13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/>
    </xf>
    <xf numFmtId="0" fontId="43" fillId="0" borderId="14" xfId="0" applyFont="1" applyBorder="1" applyAlignment="1">
      <alignment horizontal="center"/>
    </xf>
    <xf numFmtId="0" fontId="43" fillId="0" borderId="17" xfId="0" applyFont="1" applyBorder="1" applyAlignment="1">
      <alignment horizontal="center" vertical="center" wrapText="1"/>
    </xf>
    <xf numFmtId="4" fontId="55" fillId="13" borderId="0" xfId="0" applyNumberFormat="1" applyFont="1" applyFill="1" applyAlignment="1">
      <alignment horizontal="right"/>
    </xf>
    <xf numFmtId="4" fontId="35" fillId="0" borderId="0" xfId="0" applyNumberFormat="1" applyFont="1" applyAlignment="1">
      <alignment horizontal="left" vertical="center" wrapText="1"/>
    </xf>
    <xf numFmtId="4" fontId="56" fillId="10" borderId="0" xfId="0" applyNumberFormat="1" applyFont="1" applyFill="1" applyAlignment="1">
      <alignment horizontal="left" vertical="center" wrapText="1"/>
    </xf>
    <xf numFmtId="0" fontId="51" fillId="0" borderId="17" xfId="0" applyFont="1" applyBorder="1" applyAlignment="1">
      <alignment horizontal="left" vertical="center" wrapText="1"/>
    </xf>
    <xf numFmtId="0" fontId="51" fillId="0" borderId="14" xfId="0" applyFont="1" applyBorder="1" applyAlignment="1">
      <alignment horizontal="left" vertical="center" wrapText="1"/>
    </xf>
    <xf numFmtId="4" fontId="17" fillId="14" borderId="0" xfId="0" applyNumberFormat="1" applyFont="1" applyFill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" fontId="59" fillId="13" borderId="0" xfId="0" applyNumberFormat="1" applyFont="1" applyFill="1" applyAlignment="1">
      <alignment horizontal="center" vertical="center"/>
    </xf>
    <xf numFmtId="4" fontId="16" fillId="0" borderId="0" xfId="0" applyNumberFormat="1" applyFont="1" applyAlignment="1">
      <alignment horizontal="right"/>
    </xf>
    <xf numFmtId="4" fontId="29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0" fontId="13" fillId="0" borderId="8" xfId="0" applyNumberFormat="1" applyFont="1" applyBorder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 wrapText="1"/>
    </xf>
    <xf numFmtId="0" fontId="44" fillId="0" borderId="8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" fontId="33" fillId="11" borderId="0" xfId="0" applyNumberFormat="1" applyFont="1" applyFill="1" applyAlignment="1">
      <alignment horizontal="center" vertical="center"/>
    </xf>
    <xf numFmtId="4" fontId="33" fillId="11" borderId="5" xfId="0" applyNumberFormat="1" applyFont="1" applyFill="1" applyBorder="1" applyAlignment="1">
      <alignment horizontal="center" vertical="center"/>
    </xf>
    <xf numFmtId="4" fontId="14" fillId="2" borderId="10" xfId="0" applyNumberFormat="1" applyFont="1" applyFill="1" applyBorder="1" applyAlignment="1">
      <alignment horizontal="center"/>
    </xf>
    <xf numFmtId="0" fontId="10" fillId="0" borderId="12" xfId="0" applyFont="1" applyBorder="1"/>
    <xf numFmtId="0" fontId="10" fillId="0" borderId="11" xfId="0" applyFont="1" applyBorder="1"/>
    <xf numFmtId="0" fontId="65" fillId="0" borderId="17" xfId="0" applyFont="1" applyBorder="1" applyAlignment="1">
      <alignment horizontal="left" vertical="center" wrapText="1"/>
    </xf>
    <xf numFmtId="0" fontId="65" fillId="0" borderId="14" xfId="0" applyFont="1" applyBorder="1" applyAlignment="1">
      <alignment horizontal="left" vertical="center" wrapText="1"/>
    </xf>
    <xf numFmtId="166" fontId="70" fillId="0" borderId="16" xfId="0" applyNumberFormat="1" applyFont="1" applyBorder="1" applyAlignment="1">
      <alignment horizontal="center" vertical="center"/>
    </xf>
    <xf numFmtId="4" fontId="27" fillId="16" borderId="0" xfId="0" applyNumberFormat="1" applyFont="1" applyFill="1" applyBorder="1" applyAlignment="1">
      <alignment horizontal="center" vertical="center"/>
    </xf>
    <xf numFmtId="10" fontId="4" fillId="13" borderId="0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0033CC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theme/theme1.xml" Type="http://schemas.openxmlformats.org/officeDocument/2006/relationships/theme"/>
<Relationship Id="rId4" Target="styles.xml" Type="http://schemas.openxmlformats.org/officeDocument/2006/relationships/styles"/>
<Relationship Id="rId5" Target="sharedStrings.xml" Type="http://schemas.openxmlformats.org/officeDocument/2006/relationships/sharedStrings"/>
<Relationship Id="rId6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PROYECCIÓN DE CAPITAL VIVO POR AÑOS 2021-2031</a:t>
            </a:r>
          </a:p>
        </c:rich>
      </c:tx>
      <c:overlay val="0"/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('2021-2031'!$BB$60,'2021-2031'!$BD$60,'2021-2031'!$BH$60,'2021-2031'!$BL$60,'2021-2031'!$BP$60,'2021-2031'!$BS$60,'2021-2031'!$BU$60,'2021-2031'!$BW$60,'2021-2031'!$BY$60,'2021-2031'!$CA$60,'2021-2031'!$CC$60)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('2021-2031'!$BB$56,'2021-2031'!$BE$56,'2021-2031'!$BH$56,'2021-2031'!$BL$56,'2021-2031'!$BP$56,'2021-2031'!$BS$56,'2021-2031'!$BU$56,'2021-2031'!$BW$56,'2021-2031'!$BY$56,'2021-2031'!$CA$56,'2021-2031'!$CC$56)</c:f>
              <c:numCache>
                <c:formatCode>#,##0.00</c:formatCode>
                <c:ptCount val="10"/>
                <c:pt idx="0">
                  <c:v>30016233.68</c:v>
                </c:pt>
                <c:pt idx="1">
                  <c:v>21016233.68</c:v>
                </c:pt>
                <c:pt idx="2">
                  <c:v>12491313.331875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B-4300-8BA1-79DEB925C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5503327"/>
        <c:axId val="325509567"/>
        <c:axId val="0"/>
      </c:bar3DChart>
      <c:catAx>
        <c:axId val="3255033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Años 2021-2031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5509567"/>
        <c:crosses val="autoZero"/>
        <c:auto val="1"/>
        <c:lblAlgn val="ctr"/>
        <c:lblOffset val="100"/>
        <c:noMultiLvlLbl val="0"/>
      </c:catAx>
      <c:valAx>
        <c:axId val="325509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700"/>
                  <a:t>Importe en €</a:t>
                </a:r>
              </a:p>
              <a:p>
                <a:pPr>
                  <a:defRPr sz="700"/>
                </a:pPr>
                <a:endParaRPr lang="es-ES" sz="7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5503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/>
              <a:t>Capital</a:t>
            </a:r>
            <a:r>
              <a:rPr lang="es-ES" sz="1200" baseline="0"/>
              <a:t> amortizado 2021-2031</a:t>
            </a:r>
          </a:p>
          <a:p>
            <a:pPr>
              <a:defRPr/>
            </a:pPr>
            <a:r>
              <a:rPr lang="es-ES" sz="1200" baseline="0"/>
              <a:t>previsto cada año </a:t>
            </a:r>
            <a:endParaRPr lang="es-ES"/>
          </a:p>
        </c:rich>
      </c:tx>
      <c:layout>
        <c:manualLayout>
          <c:xMode val="edge"/>
          <c:yMode val="edge"/>
          <c:x val="0.27469064047406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997393980574764"/>
          <c:y val="1.7632486950367159E-2"/>
          <c:w val="0.80918613523824989"/>
          <c:h val="0.85939208685870783"/>
        </c:manualLayout>
      </c:layout>
      <c:bar3DChart>
        <c:barDir val="col"/>
        <c:grouping val="standard"/>
        <c:varyColors val="0"/>
        <c:ser>
          <c:idx val="0"/>
          <c:order val="0"/>
          <c:tx>
            <c:v>Capital Amortizado</c:v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numRef>
              <c:f>('2021-2031'!$BB$60,'2021-2031'!$BD$60,'2021-2031'!$BH$60,'2021-2031'!$BL$60,'2021-2031'!$BP$60,'2021-2031'!$BS$60,'2021-2031'!$BU$60,'2021-2031'!$BW$60,'2021-2031'!$BY$60,'2021-2031'!$CA$60,'2021-2031'!$CC$60)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('2021-2031'!$BC$56,'2021-2031'!$BF$56,'2021-2031'!$BK$56,'2021-2031'!$BN$56,'2021-2031'!$BR$56,'2021-2031'!$BT$56,'2021-2031'!$BV$56,'2021-2031'!$BX$56,'2021-2031'!$BZ$56,'2021-2031'!$CB$56,'2021-2031'!$CD$56)</c:f>
              <c:numCache>
                <c:formatCode>#,##0.00</c:formatCode>
                <c:ptCount val="10"/>
                <c:pt idx="0">
                  <c:v>0</c:v>
                </c:pt>
                <c:pt idx="1">
                  <c:v>395275.328125</c:v>
                </c:pt>
                <c:pt idx="2">
                  <c:v>1709642.40625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0-48FE-8B4F-85989A08D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1730572671"/>
        <c:axId val="1724085647"/>
        <c:axId val="16551051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v>Año</c:v>
                </c:tx>
                <c:spPr>
                  <a:pattFill prst="ltDnDiag">
                    <a:fgClr>
                      <a:schemeClr val="accent4"/>
                    </a:fgClr>
                    <a:bgClr>
                      <a:schemeClr val="accent4">
                        <a:lumMod val="20000"/>
                        <a:lumOff val="80000"/>
                      </a:schemeClr>
                    </a:bgClr>
                  </a:pattFill>
                  <a:ln>
                    <a:solidFill>
                      <a:schemeClr val="accent4"/>
                    </a:solidFill>
                  </a:ln>
                  <a:effectLst/>
                  <a:sp3d>
                    <a:contourClr>
                      <a:schemeClr val="accent4"/>
                    </a:contourClr>
                  </a:sp3d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('2021-2031'!$BB$60,'2021-2031'!$BD$60,'2021-2031'!$BH$60,'2021-2031'!$BL$60,'2021-2031'!$BP$60,'2021-2031'!$BS$60,'2021-2031'!$BU$60,'2021-2031'!$BW$60,'2021-2031'!$BY$60,'2021-2031'!$CA$60,'2021-2031'!$CC$60)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('2021-2031'!$BB$60,'2021-2031'!$BD$60,'2021-2031'!$BH$60,'2021-2031'!$BL$60,'2021-2031'!$BP$60,'2021-2031'!$BS$60,'2021-2031'!$BU$60,'2021-2031'!$BW$60,'2021-2031'!$BY$60,'2021-2031'!$CA$60,'2021-2031'!$CC$60)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F-2EC0-48FE-8B4F-85989A08D2A3}"/>
                  </c:ext>
                </c:extLst>
              </c15:ser>
            </c15:filteredBarSeries>
          </c:ext>
        </c:extLst>
      </c:bar3DChart>
      <c:dateAx>
        <c:axId val="173057267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24085647"/>
        <c:crosses val="autoZero"/>
        <c:auto val="0"/>
        <c:lblOffset val="100"/>
        <c:baseTimeUnit val="days"/>
      </c:dateAx>
      <c:valAx>
        <c:axId val="1724085647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0572671"/>
        <c:crosses val="autoZero"/>
        <c:crossBetween val="between"/>
      </c:valAx>
      <c:serAx>
        <c:axId val="1655105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24085647"/>
        <c:crosses val="autoZero"/>
      </c:ser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8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no"?>
<Relationships xmlns="http://schemas.openxmlformats.org/package/2006/relationships">
<Relationship Id="rId1" Target="../charts/chart1.xml" Type="http://schemas.openxmlformats.org/officeDocument/2006/relationships/chart"/>
<Relationship Id="rId2" Target="../charts/chart2.xml" Type="http://schemas.openxmlformats.org/officeDocument/2006/relationships/chart"/>
</Relationships>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107951</xdr:colOff>
      <xdr:row>78</xdr:row>
      <xdr:rowOff>33867</xdr:rowOff>
    </xdr:from>
    <xdr:to>
      <xdr:col>65</xdr:col>
      <xdr:colOff>184151</xdr:colOff>
      <xdr:row>111</xdr:row>
      <xdr:rowOff>25401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84849B7-0FAB-4F28-8587-01B46FE21B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65</xdr:col>
      <xdr:colOff>488950</xdr:colOff>
      <xdr:row>78</xdr:row>
      <xdr:rowOff>76200</xdr:rowOff>
    </xdr:from>
    <xdr:to>
      <xdr:col>78</xdr:col>
      <xdr:colOff>247650</xdr:colOff>
      <xdr:row>111</xdr:row>
      <xdr:rowOff>50800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C3BB6BC-0E6F-49E3-8D8D-FD98B675A1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Relationship Id="rId3" Target="../drawings/vmlDrawing1.vml" Type="http://schemas.openxmlformats.org/officeDocument/2006/relationships/vmlDrawing"/>
<Relationship Id="rId4" Target="../comments1.xml" Type="http://schemas.openxmlformats.org/officeDocument/2006/relationships/comment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CJ189"/>
  <sheetViews>
    <sheetView tabSelected="1" topLeftCell="B40" zoomScale="120" zoomScaleNormal="120" workbookViewId="0">
      <selection activeCell="BP56" sqref="BP56"/>
    </sheetView>
  </sheetViews>
  <sheetFormatPr baseColWidth="10" defaultColWidth="9.140625" defaultRowHeight="9" x14ac:dyDescent="0.15"/>
  <cols>
    <col min="1" max="1" width="1.140625" style="3" hidden="1" customWidth="1"/>
    <col min="2" max="2" width="12.7109375" style="4" customWidth="1"/>
    <col min="3" max="3" width="11.5703125" style="61" customWidth="1"/>
    <col min="4" max="4" width="8.140625" style="5" bestFit="1" customWidth="1"/>
    <col min="5" max="5" width="7.28515625" style="5" customWidth="1"/>
    <col min="6" max="6" width="13.42578125" style="3" hidden="1" customWidth="1"/>
    <col min="7" max="7" width="11.5703125" style="3" hidden="1" customWidth="1"/>
    <col min="8" max="8" width="11.28515625" style="3" hidden="1" customWidth="1"/>
    <col min="9" max="9" width="11" style="3" hidden="1" customWidth="1"/>
    <col min="10" max="10" width="11.140625" style="3" hidden="1" customWidth="1"/>
    <col min="11" max="11" width="10.85546875" style="3" hidden="1" customWidth="1"/>
    <col min="12" max="12" width="12.5703125" style="3" hidden="1" customWidth="1"/>
    <col min="13" max="13" width="11.7109375" style="3" hidden="1" customWidth="1"/>
    <col min="14" max="14" width="5.28515625" style="4" hidden="1" customWidth="1"/>
    <col min="15" max="15" width="11.42578125" style="3" hidden="1" customWidth="1"/>
    <col min="16" max="16" width="8.85546875" style="3" hidden="1" customWidth="1"/>
    <col min="17" max="17" width="14.28515625" style="1" hidden="1" customWidth="1"/>
    <col min="18" max="18" width="7.140625" style="1" hidden="1" customWidth="1"/>
    <col min="19" max="19" width="7.5703125" style="1" hidden="1" customWidth="1"/>
    <col min="20" max="20" width="7.28515625" style="1" hidden="1" customWidth="1"/>
    <col min="21" max="21" width="7.85546875" style="1" hidden="1" customWidth="1"/>
    <col min="22" max="22" width="7.7109375" style="1" hidden="1" customWidth="1"/>
    <col min="23" max="23" width="5.42578125" style="1" hidden="1" customWidth="1"/>
    <col min="24" max="24" width="7.5703125" style="1" hidden="1" customWidth="1"/>
    <col min="25" max="25" width="8.140625" style="1" hidden="1" customWidth="1"/>
    <col min="26" max="27" width="7.5703125" style="1" hidden="1" customWidth="1"/>
    <col min="28" max="28" width="8" style="1" hidden="1" customWidth="1"/>
    <col min="29" max="29" width="7" style="1" hidden="1" customWidth="1"/>
    <col min="30" max="30" width="7.85546875" style="1" hidden="1" customWidth="1"/>
    <col min="31" max="31" width="6.5703125" style="1" hidden="1" customWidth="1"/>
    <col min="32" max="32" width="7.7109375" style="1" hidden="1" customWidth="1"/>
    <col min="33" max="33" width="7.28515625" style="1" hidden="1" customWidth="1"/>
    <col min="34" max="35" width="6.85546875" style="1" hidden="1" customWidth="1"/>
    <col min="36" max="36" width="7.140625" style="1" hidden="1" customWidth="1"/>
    <col min="37" max="37" width="7.28515625" style="1" hidden="1" customWidth="1"/>
    <col min="38" max="38" width="7.42578125" style="1" hidden="1" customWidth="1"/>
    <col min="39" max="39" width="7" style="1" hidden="1" customWidth="1"/>
    <col min="40" max="40" width="6.7109375" style="1" hidden="1" customWidth="1"/>
    <col min="41" max="41" width="6.5703125" style="1" hidden="1" customWidth="1"/>
    <col min="42" max="42" width="7.140625" style="1" hidden="1" customWidth="1"/>
    <col min="43" max="43" width="7.42578125" style="1" hidden="1" customWidth="1"/>
    <col min="44" max="44" width="6.5703125" style="1" hidden="1" customWidth="1"/>
    <col min="45" max="45" width="7.42578125" style="1" hidden="1" customWidth="1"/>
    <col min="46" max="46" width="7.7109375" style="1" hidden="1" customWidth="1"/>
    <col min="47" max="47" width="6.7109375" style="1" hidden="1" customWidth="1"/>
    <col min="48" max="50" width="6.5703125" style="1" hidden="1" customWidth="1"/>
    <col min="51" max="52" width="6.42578125" style="1" hidden="1" customWidth="1"/>
    <col min="53" max="53" width="1" style="1" hidden="1" customWidth="1"/>
    <col min="54" max="55" width="8" style="1" hidden="1" customWidth="1"/>
    <col min="56" max="56" width="8.85546875" style="1" bestFit="1" customWidth="1"/>
    <col min="57" max="57" width="9.28515625" style="1" customWidth="1"/>
    <col min="58" max="58" width="8.28515625" style="1" customWidth="1"/>
    <col min="59" max="59" width="9.5703125" style="1" customWidth="1"/>
    <col min="60" max="60" width="8.7109375" style="1" customWidth="1"/>
    <col min="61" max="61" width="10.28515625" style="1" customWidth="1"/>
    <col min="62" max="62" width="8.5703125" style="1" customWidth="1"/>
    <col min="63" max="63" width="9.28515625" style="1" customWidth="1"/>
    <col min="64" max="64" width="8.5703125" style="1" customWidth="1"/>
    <col min="65" max="65" width="10.5703125" style="1" customWidth="1"/>
    <col min="66" max="67" width="8.7109375" style="1" customWidth="1"/>
    <col min="68" max="69" width="8.85546875" style="1" customWidth="1"/>
    <col min="70" max="70" width="8.28515625" style="1" customWidth="1"/>
    <col min="71" max="71" width="8.7109375" style="1" customWidth="1"/>
    <col min="72" max="73" width="8.85546875" style="1" customWidth="1"/>
    <col min="74" max="74" width="9.28515625" style="1" customWidth="1"/>
    <col min="75" max="75" width="8.28515625" style="1" customWidth="1"/>
    <col min="76" max="76" width="8.7109375" style="1" customWidth="1"/>
    <col min="77" max="77" width="8.42578125" style="1" customWidth="1"/>
    <col min="78" max="78" width="8.5703125" style="1" customWidth="1"/>
    <col min="79" max="79" width="8.85546875" style="1" customWidth="1"/>
    <col min="80" max="80" width="8.7109375" style="1" customWidth="1"/>
    <col min="81" max="81" width="7.42578125" style="1" customWidth="1"/>
    <col min="82" max="82" width="8.140625" style="3" customWidth="1"/>
    <col min="83" max="83" width="4.85546875" style="1" customWidth="1"/>
    <col min="84" max="16384" width="9.140625" style="3"/>
  </cols>
  <sheetData>
    <row r="1" spans="1:88" ht="13.5" thickBot="1" x14ac:dyDescent="0.25">
      <c r="B1" s="267" t="s">
        <v>190</v>
      </c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  <c r="AW1" s="267"/>
      <c r="AX1" s="267"/>
      <c r="AY1" s="267"/>
      <c r="AZ1" s="267"/>
      <c r="BA1" s="267"/>
      <c r="BB1" s="267"/>
      <c r="BC1" s="267"/>
      <c r="BD1" s="267"/>
      <c r="BE1" s="267"/>
      <c r="BF1" s="267"/>
      <c r="BG1" s="267"/>
      <c r="BH1" s="267"/>
      <c r="BI1" s="267"/>
      <c r="BJ1" s="267"/>
      <c r="BK1" s="267"/>
      <c r="BL1" s="267"/>
      <c r="BM1" s="267"/>
      <c r="BN1" s="267"/>
      <c r="BO1" s="267"/>
      <c r="BP1" s="267"/>
      <c r="BQ1" s="267"/>
      <c r="BR1" s="267"/>
      <c r="BS1" s="267"/>
      <c r="BT1" s="267"/>
      <c r="BU1" s="267"/>
      <c r="BV1" s="267"/>
      <c r="BW1" s="267"/>
      <c r="BX1" s="267"/>
      <c r="BY1" s="267"/>
      <c r="BZ1" s="267"/>
      <c r="CA1" s="267"/>
      <c r="CB1" s="267"/>
      <c r="CC1" s="267"/>
      <c r="CD1" s="267"/>
      <c r="CE1" s="267"/>
      <c r="CF1" s="276"/>
    </row>
    <row r="2" spans="1:88" ht="13.5" customHeight="1" thickBot="1" x14ac:dyDescent="0.2">
      <c r="M2" s="406" t="s">
        <v>9</v>
      </c>
      <c r="N2" s="406"/>
      <c r="O2" s="406" t="s">
        <v>10</v>
      </c>
      <c r="P2" s="406"/>
      <c r="R2" s="65"/>
      <c r="S2" s="66">
        <v>2013</v>
      </c>
      <c r="T2" s="67"/>
      <c r="U2" s="66">
        <v>2014</v>
      </c>
      <c r="V2" s="67"/>
      <c r="W2" s="66">
        <v>2015</v>
      </c>
      <c r="X2" s="67"/>
      <c r="Y2" s="66">
        <v>2016</v>
      </c>
      <c r="Z2" s="67"/>
      <c r="AA2" s="66">
        <v>2017</v>
      </c>
      <c r="AB2" s="67"/>
      <c r="AC2" s="66">
        <v>2018</v>
      </c>
      <c r="AD2" s="369">
        <v>2019</v>
      </c>
      <c r="AE2" s="370"/>
      <c r="AF2" s="371"/>
      <c r="AG2" s="369">
        <v>2020</v>
      </c>
      <c r="AH2" s="370"/>
      <c r="AI2" s="371"/>
      <c r="AJ2" s="369">
        <v>2021</v>
      </c>
      <c r="AK2" s="371"/>
      <c r="AL2" s="369">
        <v>2022</v>
      </c>
      <c r="AM2" s="371"/>
      <c r="AN2" s="369">
        <v>2023</v>
      </c>
      <c r="AO2" s="371"/>
      <c r="AP2" s="369">
        <v>2024</v>
      </c>
      <c r="AQ2" s="371"/>
      <c r="AR2" s="369">
        <v>2025</v>
      </c>
      <c r="AS2" s="371"/>
      <c r="AT2" s="369">
        <v>2026</v>
      </c>
      <c r="AU2" s="371"/>
      <c r="AV2" s="369">
        <v>2027</v>
      </c>
      <c r="AW2" s="371"/>
      <c r="AX2" s="369">
        <v>2028</v>
      </c>
      <c r="AY2" s="371"/>
      <c r="AZ2" s="375">
        <v>2029</v>
      </c>
      <c r="BA2" s="376"/>
      <c r="BB2" s="369">
        <v>2021</v>
      </c>
      <c r="BC2" s="371"/>
      <c r="BD2" s="369">
        <v>2022</v>
      </c>
      <c r="BE2" s="370"/>
      <c r="BF2" s="371"/>
      <c r="BG2" s="313"/>
      <c r="BH2" s="369">
        <v>2023</v>
      </c>
      <c r="BI2" s="370"/>
      <c r="BJ2" s="370"/>
      <c r="BK2" s="371"/>
      <c r="BL2" s="369">
        <v>2024</v>
      </c>
      <c r="BM2" s="370"/>
      <c r="BN2" s="370"/>
      <c r="BO2" s="371"/>
      <c r="BP2" s="369">
        <v>2025</v>
      </c>
      <c r="BQ2" s="370"/>
      <c r="BR2" s="371"/>
      <c r="BS2" s="369">
        <v>2026</v>
      </c>
      <c r="BT2" s="371"/>
      <c r="BU2" s="369">
        <v>2027</v>
      </c>
      <c r="BV2" s="371"/>
      <c r="BW2" s="369">
        <v>2028</v>
      </c>
      <c r="BX2" s="371"/>
      <c r="BY2" s="369">
        <v>2029</v>
      </c>
      <c r="BZ2" s="371"/>
      <c r="CA2" s="369">
        <v>2030</v>
      </c>
      <c r="CB2" s="371"/>
      <c r="CC2" s="369">
        <v>2031</v>
      </c>
      <c r="CD2" s="371"/>
      <c r="CE2" s="3"/>
      <c r="CF2" s="1"/>
    </row>
    <row r="3" spans="1:88" s="175" customFormat="1" ht="22.5" customHeight="1" thickBot="1" x14ac:dyDescent="0.2">
      <c r="B3" s="176" t="s">
        <v>46</v>
      </c>
      <c r="C3" s="177" t="s">
        <v>41</v>
      </c>
      <c r="D3" s="178" t="s">
        <v>1</v>
      </c>
      <c r="E3" s="178" t="s">
        <v>2</v>
      </c>
      <c r="F3" s="179" t="s">
        <v>30</v>
      </c>
      <c r="G3" s="179" t="s">
        <v>23</v>
      </c>
      <c r="H3" s="179" t="s">
        <v>24</v>
      </c>
      <c r="I3" s="179" t="s">
        <v>25</v>
      </c>
      <c r="J3" s="179" t="s">
        <v>26</v>
      </c>
      <c r="K3" s="179" t="s">
        <v>27</v>
      </c>
      <c r="L3" s="179" t="s">
        <v>3</v>
      </c>
      <c r="M3" s="180" t="s">
        <v>4</v>
      </c>
      <c r="N3" s="181" t="s">
        <v>5</v>
      </c>
      <c r="O3" s="180" t="s">
        <v>6</v>
      </c>
      <c r="P3" s="181" t="s">
        <v>5</v>
      </c>
      <c r="Q3" s="179" t="s">
        <v>8</v>
      </c>
      <c r="R3" s="179" t="s">
        <v>53</v>
      </c>
      <c r="S3" s="182" t="s">
        <v>28</v>
      </c>
      <c r="T3" s="179" t="s">
        <v>54</v>
      </c>
      <c r="U3" s="182" t="s">
        <v>29</v>
      </c>
      <c r="V3" s="179" t="s">
        <v>55</v>
      </c>
      <c r="W3" s="182" t="s">
        <v>32</v>
      </c>
      <c r="X3" s="179" t="s">
        <v>56</v>
      </c>
      <c r="Y3" s="182" t="s">
        <v>33</v>
      </c>
      <c r="Z3" s="179" t="s">
        <v>57</v>
      </c>
      <c r="AA3" s="182" t="s">
        <v>45</v>
      </c>
      <c r="AB3" s="179" t="s">
        <v>120</v>
      </c>
      <c r="AC3" s="182" t="s">
        <v>48</v>
      </c>
      <c r="AD3" s="179" t="s">
        <v>58</v>
      </c>
      <c r="AE3" s="179" t="s">
        <v>147</v>
      </c>
      <c r="AF3" s="182" t="s">
        <v>62</v>
      </c>
      <c r="AG3" s="179" t="s">
        <v>63</v>
      </c>
      <c r="AH3" s="179" t="s">
        <v>156</v>
      </c>
      <c r="AI3" s="182" t="s">
        <v>91</v>
      </c>
      <c r="AJ3" s="179" t="s">
        <v>89</v>
      </c>
      <c r="AK3" s="182" t="s">
        <v>92</v>
      </c>
      <c r="AL3" s="179" t="s">
        <v>90</v>
      </c>
      <c r="AM3" s="182" t="s">
        <v>127</v>
      </c>
      <c r="AN3" s="179" t="s">
        <v>128</v>
      </c>
      <c r="AO3" s="182" t="s">
        <v>129</v>
      </c>
      <c r="AP3" s="179" t="s">
        <v>130</v>
      </c>
      <c r="AQ3" s="182" t="s">
        <v>131</v>
      </c>
      <c r="AR3" s="179" t="s">
        <v>132</v>
      </c>
      <c r="AS3" s="182" t="s">
        <v>133</v>
      </c>
      <c r="AT3" s="179" t="s">
        <v>134</v>
      </c>
      <c r="AU3" s="182" t="s">
        <v>135</v>
      </c>
      <c r="AV3" s="179" t="s">
        <v>136</v>
      </c>
      <c r="AW3" s="182" t="s">
        <v>137</v>
      </c>
      <c r="AX3" s="179" t="s">
        <v>138</v>
      </c>
      <c r="AY3" s="182" t="s">
        <v>139</v>
      </c>
      <c r="AZ3" s="182" t="s">
        <v>141</v>
      </c>
      <c r="BA3" s="182" t="s">
        <v>142</v>
      </c>
      <c r="BB3" s="179" t="s">
        <v>89</v>
      </c>
      <c r="BC3" s="308" t="s">
        <v>92</v>
      </c>
      <c r="BD3" s="309" t="s">
        <v>90</v>
      </c>
      <c r="BE3" s="309" t="s">
        <v>159</v>
      </c>
      <c r="BF3" s="308" t="s">
        <v>127</v>
      </c>
      <c r="BG3" s="308" t="s">
        <v>182</v>
      </c>
      <c r="BH3" s="309" t="s">
        <v>128</v>
      </c>
      <c r="BI3" s="309" t="s">
        <v>191</v>
      </c>
      <c r="BJ3" s="308" t="s">
        <v>182</v>
      </c>
      <c r="BK3" s="308" t="s">
        <v>129</v>
      </c>
      <c r="BL3" s="309" t="s">
        <v>130</v>
      </c>
      <c r="BM3" s="309" t="s">
        <v>191</v>
      </c>
      <c r="BN3" s="308" t="s">
        <v>131</v>
      </c>
      <c r="BO3" s="308" t="s">
        <v>182</v>
      </c>
      <c r="BP3" s="309" t="s">
        <v>132</v>
      </c>
      <c r="BQ3" s="309" t="s">
        <v>191</v>
      </c>
      <c r="BR3" s="308" t="s">
        <v>133</v>
      </c>
      <c r="BS3" s="309" t="s">
        <v>134</v>
      </c>
      <c r="BT3" s="308" t="s">
        <v>135</v>
      </c>
      <c r="BU3" s="309" t="s">
        <v>136</v>
      </c>
      <c r="BV3" s="308" t="s">
        <v>137</v>
      </c>
      <c r="BW3" s="309" t="s">
        <v>138</v>
      </c>
      <c r="BX3" s="308" t="s">
        <v>139</v>
      </c>
      <c r="BY3" s="309" t="s">
        <v>141</v>
      </c>
      <c r="BZ3" s="308" t="s">
        <v>142</v>
      </c>
      <c r="CA3" s="309" t="s">
        <v>141</v>
      </c>
      <c r="CB3" s="308" t="s">
        <v>142</v>
      </c>
      <c r="CC3" s="309" t="s">
        <v>141</v>
      </c>
      <c r="CD3" s="308" t="s">
        <v>142</v>
      </c>
      <c r="CE3" s="309" t="s">
        <v>181</v>
      </c>
      <c r="CF3" s="309" t="s">
        <v>7</v>
      </c>
    </row>
    <row r="4" spans="1:88" ht="10.5" customHeight="1" thickBot="1" x14ac:dyDescent="0.25">
      <c r="A4" s="379" t="s">
        <v>35</v>
      </c>
      <c r="B4" s="380"/>
      <c r="C4" s="211"/>
      <c r="D4" s="212"/>
      <c r="E4" s="212"/>
      <c r="F4" s="107"/>
      <c r="G4" s="107"/>
      <c r="H4" s="107"/>
      <c r="I4" s="107"/>
      <c r="J4" s="107"/>
      <c r="K4" s="107"/>
      <c r="L4" s="107"/>
      <c r="M4" s="213"/>
      <c r="N4" s="107"/>
      <c r="O4" s="214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L4" s="107"/>
      <c r="BN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397" t="s">
        <v>67</v>
      </c>
      <c r="CF4" s="399" t="s">
        <v>68</v>
      </c>
    </row>
    <row r="5" spans="1:88" ht="10.5" customHeight="1" thickBot="1" x14ac:dyDescent="0.2">
      <c r="A5" s="27"/>
      <c r="B5" s="28" t="s">
        <v>47</v>
      </c>
      <c r="C5" s="145">
        <v>30538028.109999999</v>
      </c>
      <c r="D5" s="30">
        <v>36068</v>
      </c>
      <c r="E5" s="30">
        <v>41547</v>
      </c>
      <c r="F5" s="31">
        <v>9543133.75</v>
      </c>
      <c r="G5" s="31">
        <v>2544835.6800000002</v>
      </c>
      <c r="H5" s="31">
        <f>F5-G5</f>
        <v>6998298.0700000003</v>
      </c>
      <c r="I5" s="31">
        <v>2544835.6800000002</v>
      </c>
      <c r="J5" s="31">
        <f>H5-I5</f>
        <v>4453462.3900000006</v>
      </c>
      <c r="K5" s="31">
        <v>2544835.6800000002</v>
      </c>
      <c r="L5" s="31">
        <v>0</v>
      </c>
      <c r="M5" s="32">
        <v>170044.50547819445</v>
      </c>
      <c r="N5" s="33" t="s">
        <v>19</v>
      </c>
      <c r="O5" s="34">
        <v>636208.92000000004</v>
      </c>
      <c r="P5" s="35" t="s">
        <v>11</v>
      </c>
      <c r="Q5" s="18" t="s">
        <v>12</v>
      </c>
      <c r="R5" s="72">
        <f>J5-K5</f>
        <v>1908626.7100000004</v>
      </c>
      <c r="S5" s="82">
        <v>1908626.71</v>
      </c>
      <c r="T5" s="74">
        <v>0</v>
      </c>
      <c r="U5" s="36"/>
      <c r="V5" s="74"/>
      <c r="W5" s="36"/>
      <c r="X5" s="74"/>
      <c r="Y5" s="36"/>
      <c r="Z5" s="74"/>
      <c r="AA5" s="36"/>
      <c r="AB5" s="101"/>
      <c r="AC5" s="36"/>
      <c r="AD5" s="101"/>
      <c r="AE5" s="101"/>
      <c r="AF5" s="36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397"/>
      <c r="CF5" s="400"/>
    </row>
    <row r="6" spans="1:88" ht="10.5" customHeight="1" thickTop="1" thickBot="1" x14ac:dyDescent="0.2">
      <c r="A6" s="27"/>
      <c r="B6" s="28" t="s">
        <v>49</v>
      </c>
      <c r="C6" s="145">
        <v>11530968.73</v>
      </c>
      <c r="D6" s="30">
        <v>38887</v>
      </c>
      <c r="E6" s="30">
        <v>42540</v>
      </c>
      <c r="F6" s="31">
        <v>10089597.640000001</v>
      </c>
      <c r="G6" s="31">
        <v>1441371.09</v>
      </c>
      <c r="H6" s="31">
        <f>F6-G6</f>
        <v>8648226.5500000007</v>
      </c>
      <c r="I6" s="31">
        <v>1441371.09</v>
      </c>
      <c r="J6" s="31">
        <f>H6-I6</f>
        <v>7206855.4600000009</v>
      </c>
      <c r="K6" s="31">
        <v>1441371.09</v>
      </c>
      <c r="L6" s="31">
        <v>0</v>
      </c>
      <c r="M6" s="32">
        <v>1609261.9947296001</v>
      </c>
      <c r="N6" s="38">
        <v>39252</v>
      </c>
      <c r="O6" s="34"/>
      <c r="P6" s="35"/>
      <c r="Q6" s="18" t="s">
        <v>13</v>
      </c>
      <c r="R6" s="72">
        <f>J6-K6</f>
        <v>5765484.370000001</v>
      </c>
      <c r="S6" s="31">
        <v>1441371.09</v>
      </c>
      <c r="T6" s="72">
        <f>R6-S6</f>
        <v>4324113.2800000012</v>
      </c>
      <c r="U6" s="31">
        <v>1441371.09</v>
      </c>
      <c r="V6" s="72">
        <f>T6-U6</f>
        <v>2882742.1900000013</v>
      </c>
      <c r="W6" s="64">
        <v>0</v>
      </c>
      <c r="X6" s="72">
        <f>V6-W6</f>
        <v>2882742.1900000013</v>
      </c>
      <c r="Y6" s="91">
        <v>2882742.1900000013</v>
      </c>
      <c r="Z6" s="282"/>
      <c r="AA6" s="282"/>
      <c r="AB6" s="368" t="s">
        <v>163</v>
      </c>
      <c r="AC6" s="368"/>
      <c r="AD6" s="368"/>
      <c r="AE6" s="368"/>
      <c r="AF6" s="282"/>
      <c r="AG6" s="282"/>
      <c r="AH6" s="282"/>
      <c r="AI6" s="282"/>
      <c r="AJ6" s="282"/>
      <c r="AK6" s="282"/>
      <c r="AL6" s="282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9"/>
      <c r="BB6" s="259"/>
      <c r="BC6" s="259"/>
      <c r="BD6" s="259"/>
      <c r="BE6" s="259"/>
      <c r="BF6" s="259"/>
      <c r="BG6" s="259"/>
      <c r="BH6" s="259"/>
      <c r="BI6" s="259"/>
      <c r="BJ6" s="259"/>
      <c r="BK6" s="259"/>
      <c r="BL6" s="259"/>
      <c r="BM6" s="259"/>
      <c r="BN6" s="259"/>
      <c r="BO6" s="259"/>
      <c r="BP6" s="259"/>
      <c r="BQ6" s="259"/>
      <c r="BR6" s="259"/>
      <c r="BS6" s="259"/>
      <c r="BT6" s="259"/>
      <c r="BU6" s="259"/>
      <c r="BV6" s="259"/>
      <c r="BW6" s="259"/>
      <c r="BX6" s="259"/>
      <c r="BY6" s="259"/>
      <c r="BZ6" s="259"/>
      <c r="CA6" s="259"/>
      <c r="CB6" s="259"/>
      <c r="CC6" s="259"/>
      <c r="CD6" s="259"/>
      <c r="CE6" s="397"/>
      <c r="CF6" s="401" t="s">
        <v>69</v>
      </c>
    </row>
    <row r="7" spans="1:88" ht="5.25" customHeight="1" thickTop="1" thickBot="1" x14ac:dyDescent="0.2">
      <c r="A7" s="27"/>
      <c r="B7" s="85"/>
      <c r="D7" s="63"/>
      <c r="E7" s="63"/>
      <c r="F7" s="36"/>
      <c r="G7" s="36"/>
      <c r="H7" s="36"/>
      <c r="I7" s="36"/>
      <c r="J7" s="36"/>
      <c r="K7" s="36"/>
      <c r="L7" s="36"/>
      <c r="M7" s="86"/>
      <c r="N7" s="87"/>
      <c r="O7" s="88"/>
      <c r="P7" s="93"/>
      <c r="Q7" s="90"/>
      <c r="R7" s="74"/>
      <c r="S7" s="36"/>
      <c r="T7" s="74"/>
      <c r="U7" s="36"/>
      <c r="V7" s="74"/>
      <c r="W7" s="94"/>
      <c r="X7" s="74"/>
      <c r="Y7" s="96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60"/>
      <c r="AN7" s="260"/>
      <c r="AO7" s="260"/>
      <c r="AP7" s="260"/>
      <c r="AQ7" s="260"/>
      <c r="AR7" s="260"/>
      <c r="AS7" s="260"/>
      <c r="AT7" s="260"/>
      <c r="AU7" s="260"/>
      <c r="AV7" s="260"/>
      <c r="AW7" s="260"/>
      <c r="AX7" s="260"/>
      <c r="AY7" s="260"/>
      <c r="AZ7" s="260"/>
      <c r="BA7" s="260"/>
      <c r="BB7" s="260"/>
      <c r="BC7" s="260"/>
      <c r="BD7" s="260"/>
      <c r="BE7" s="260"/>
      <c r="BF7" s="260"/>
      <c r="BG7" s="260"/>
      <c r="BH7" s="260"/>
      <c r="BI7" s="260"/>
      <c r="BJ7" s="260"/>
      <c r="BK7" s="260"/>
      <c r="BL7" s="260"/>
      <c r="BM7" s="260"/>
      <c r="BN7" s="260"/>
      <c r="BO7" s="260"/>
      <c r="BP7" s="260"/>
      <c r="BQ7" s="260"/>
      <c r="BR7" s="260"/>
      <c r="BS7" s="260"/>
      <c r="BT7" s="260"/>
      <c r="BU7" s="260"/>
      <c r="BV7" s="260"/>
      <c r="BW7" s="260"/>
      <c r="BX7" s="260"/>
      <c r="BY7" s="260"/>
      <c r="BZ7" s="260"/>
      <c r="CA7" s="260"/>
      <c r="CB7" s="260"/>
      <c r="CC7" s="260"/>
      <c r="CD7" s="260"/>
      <c r="CE7" s="398"/>
      <c r="CF7" s="402"/>
    </row>
    <row r="8" spans="1:88" ht="11.25" customHeight="1" thickTop="1" thickBot="1" x14ac:dyDescent="0.2">
      <c r="A8" s="377" t="s">
        <v>36</v>
      </c>
      <c r="B8" s="378"/>
      <c r="C8" s="98"/>
      <c r="D8" s="215"/>
      <c r="E8" s="215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7"/>
      <c r="V8" s="108"/>
      <c r="W8" s="107"/>
      <c r="X8" s="108"/>
      <c r="Y8" s="107"/>
      <c r="Z8" s="108"/>
      <c r="AA8" s="107"/>
      <c r="AB8" s="108"/>
      <c r="AC8" s="107"/>
      <c r="AD8" s="108"/>
      <c r="AE8" s="108"/>
      <c r="AF8" s="107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68"/>
      <c r="CF8" s="69"/>
    </row>
    <row r="9" spans="1:88" ht="9" customHeight="1" thickBot="1" x14ac:dyDescent="0.2">
      <c r="B9" s="28" t="s">
        <v>50</v>
      </c>
      <c r="C9" s="29">
        <v>6000000</v>
      </c>
      <c r="D9" s="30">
        <v>38490</v>
      </c>
      <c r="E9" s="30">
        <v>42142</v>
      </c>
      <c r="F9" s="31">
        <v>4500000</v>
      </c>
      <c r="G9" s="31">
        <v>750000</v>
      </c>
      <c r="H9" s="31">
        <f>F9-G9</f>
        <v>3750000</v>
      </c>
      <c r="I9" s="31">
        <v>750000</v>
      </c>
      <c r="J9" s="31">
        <f>H9-I9</f>
        <v>3000000</v>
      </c>
      <c r="K9" s="31">
        <v>750000</v>
      </c>
      <c r="L9" s="31">
        <v>0</v>
      </c>
      <c r="M9" s="32">
        <v>824700</v>
      </c>
      <c r="N9" s="38">
        <v>39220</v>
      </c>
      <c r="O9" s="34"/>
      <c r="P9" s="35"/>
      <c r="Q9" s="18" t="s">
        <v>17</v>
      </c>
      <c r="R9" s="72">
        <f>J9-K9</f>
        <v>2250000</v>
      </c>
      <c r="S9" s="31">
        <v>750000</v>
      </c>
      <c r="T9" s="72">
        <f>R9-S9</f>
        <v>1500000</v>
      </c>
      <c r="U9" s="31">
        <v>750000</v>
      </c>
      <c r="V9" s="72" t="e">
        <f>T9-U9-#REF!</f>
        <v>#REF!</v>
      </c>
      <c r="W9" s="82">
        <v>120019.68</v>
      </c>
      <c r="X9" s="74">
        <v>0</v>
      </c>
      <c r="Y9" s="36"/>
      <c r="Z9" s="74"/>
      <c r="AA9" s="36"/>
      <c r="AB9" s="101"/>
      <c r="AC9" s="36"/>
      <c r="AD9" s="101"/>
      <c r="AE9" s="101"/>
      <c r="AF9" s="36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397" t="s">
        <v>70</v>
      </c>
      <c r="CF9" s="163" t="s">
        <v>71</v>
      </c>
    </row>
    <row r="10" spans="1:88" ht="12" customHeight="1" thickTop="1" thickBot="1" x14ac:dyDescent="0.2">
      <c r="B10" s="39" t="s">
        <v>51</v>
      </c>
      <c r="C10" s="29">
        <v>3320314.81</v>
      </c>
      <c r="D10" s="40">
        <v>39597</v>
      </c>
      <c r="E10" s="40">
        <v>41788</v>
      </c>
      <c r="F10" s="41">
        <v>3320314.81</v>
      </c>
      <c r="G10" s="41">
        <v>415039.36</v>
      </c>
      <c r="H10" s="31">
        <f>F10-G10</f>
        <v>2905275.45</v>
      </c>
      <c r="I10" s="41">
        <v>830078.72</v>
      </c>
      <c r="J10" s="31" t="e">
        <f>H10-I10-#REF!</f>
        <v>#REF!</v>
      </c>
      <c r="K10" s="42">
        <v>830078.72</v>
      </c>
      <c r="L10" s="42">
        <v>0</v>
      </c>
      <c r="M10" s="43">
        <v>60462.932690100002</v>
      </c>
      <c r="N10" s="44">
        <v>39962</v>
      </c>
      <c r="O10" s="45">
        <v>222635.413172525</v>
      </c>
      <c r="P10" s="46" t="s">
        <v>20</v>
      </c>
      <c r="Q10" s="47" t="s">
        <v>18</v>
      </c>
      <c r="R10" s="72">
        <v>513632.93</v>
      </c>
      <c r="S10" s="83">
        <v>513632.93</v>
      </c>
      <c r="T10" s="75">
        <v>0</v>
      </c>
      <c r="U10" s="3"/>
      <c r="V10" s="75"/>
      <c r="W10" s="48"/>
      <c r="X10" s="74"/>
      <c r="Y10" s="49"/>
      <c r="Z10" s="74"/>
      <c r="AA10" s="49"/>
      <c r="AB10" s="101"/>
      <c r="AC10" s="49"/>
      <c r="AD10" s="101"/>
      <c r="AE10" s="101"/>
      <c r="AF10" s="49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397"/>
      <c r="CF10" s="163" t="s">
        <v>71</v>
      </c>
    </row>
    <row r="11" spans="1:88" ht="11.25" customHeight="1" thickTop="1" thickBot="1" x14ac:dyDescent="0.2">
      <c r="B11" s="50" t="s">
        <v>52</v>
      </c>
      <c r="C11" s="29">
        <v>8283298.1799999997</v>
      </c>
      <c r="D11" s="40">
        <v>40367</v>
      </c>
      <c r="E11" s="40">
        <v>43289</v>
      </c>
      <c r="F11" s="41">
        <v>8283298.1799999997</v>
      </c>
      <c r="G11" s="41">
        <v>0</v>
      </c>
      <c r="H11" s="31">
        <f>F11-G11</f>
        <v>8283298.1799999997</v>
      </c>
      <c r="I11" s="41">
        <v>0</v>
      </c>
      <c r="J11" s="31">
        <f>H11-I11</f>
        <v>8283298.1799999997</v>
      </c>
      <c r="K11" s="42">
        <v>258853.07</v>
      </c>
      <c r="L11" s="42"/>
      <c r="M11" s="43"/>
      <c r="N11" s="44"/>
      <c r="O11" s="45"/>
      <c r="P11" s="46"/>
      <c r="Q11" s="47"/>
      <c r="R11" s="72">
        <f>J11-K11</f>
        <v>8024445.1099999994</v>
      </c>
      <c r="S11" s="42">
        <v>1035412.2725</v>
      </c>
      <c r="T11" s="72">
        <f>R11-S11</f>
        <v>6989032.8374999994</v>
      </c>
      <c r="U11" s="31">
        <v>1035412.2725</v>
      </c>
      <c r="V11" s="72">
        <f>T11-U11</f>
        <v>5953620.5649999995</v>
      </c>
      <c r="W11" s="31">
        <v>1035412.27</v>
      </c>
      <c r="X11" s="72">
        <f>4389453.95</f>
        <v>4389453.95</v>
      </c>
      <c r="Y11" s="109">
        <v>517706.14</v>
      </c>
      <c r="Z11" s="410" t="s">
        <v>75</v>
      </c>
      <c r="AA11" s="410"/>
      <c r="AB11" s="410"/>
      <c r="AC11" s="410"/>
      <c r="AD11" s="410"/>
      <c r="AE11" s="410"/>
      <c r="AF11" s="410"/>
      <c r="AG11" s="410"/>
      <c r="AH11" s="410"/>
      <c r="AI11" s="410"/>
      <c r="AJ11" s="410"/>
      <c r="AK11" s="410"/>
      <c r="AL11" s="410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  <c r="AY11" s="259"/>
      <c r="AZ11" s="259"/>
      <c r="BA11" s="259"/>
      <c r="BB11" s="259"/>
      <c r="BC11" s="259"/>
      <c r="BD11" s="259"/>
      <c r="BE11" s="259"/>
      <c r="BF11" s="259"/>
      <c r="BG11" s="259"/>
      <c r="BH11" s="259"/>
      <c r="BI11" s="259"/>
      <c r="BJ11" s="259"/>
      <c r="BK11" s="259"/>
      <c r="BL11" s="259"/>
      <c r="BM11" s="259"/>
      <c r="BN11" s="259"/>
      <c r="BO11" s="259"/>
      <c r="BP11" s="259"/>
      <c r="BQ11" s="259"/>
      <c r="BR11" s="259"/>
      <c r="BS11" s="259"/>
      <c r="BT11" s="259"/>
      <c r="BU11" s="259"/>
      <c r="BV11" s="259"/>
      <c r="BW11" s="259"/>
      <c r="BX11" s="259"/>
      <c r="BY11" s="259"/>
      <c r="BZ11" s="259"/>
      <c r="CA11" s="259"/>
      <c r="CB11" s="259"/>
      <c r="CC11" s="259"/>
      <c r="CD11" s="259"/>
      <c r="CE11" s="398"/>
      <c r="CF11" s="403" t="s">
        <v>72</v>
      </c>
    </row>
    <row r="12" spans="1:88" s="97" customFormat="1" ht="9.75" customHeight="1" thickTop="1" thickBot="1" x14ac:dyDescent="0.2">
      <c r="B12" s="110"/>
      <c r="C12" s="111"/>
      <c r="D12" s="112"/>
      <c r="E12" s="112"/>
      <c r="F12" s="113"/>
      <c r="G12" s="113"/>
      <c r="H12" s="106"/>
      <c r="I12" s="113"/>
      <c r="J12" s="106"/>
      <c r="K12" s="114"/>
      <c r="L12" s="114"/>
      <c r="M12" s="115"/>
      <c r="N12" s="116"/>
      <c r="O12" s="117"/>
      <c r="P12" s="118"/>
      <c r="Q12" s="119"/>
      <c r="R12" s="106"/>
      <c r="S12" s="114"/>
      <c r="T12" s="106"/>
      <c r="U12" s="106"/>
      <c r="V12" s="106"/>
      <c r="W12" s="106"/>
      <c r="X12" s="106"/>
      <c r="Y12" s="91">
        <v>3871747.81</v>
      </c>
      <c r="Z12" s="411"/>
      <c r="AA12" s="411"/>
      <c r="AB12" s="411"/>
      <c r="AC12" s="411"/>
      <c r="AD12" s="411"/>
      <c r="AE12" s="411"/>
      <c r="AF12" s="411"/>
      <c r="AG12" s="411"/>
      <c r="AH12" s="411"/>
      <c r="AI12" s="411"/>
      <c r="AJ12" s="411"/>
      <c r="AK12" s="411"/>
      <c r="AL12" s="411"/>
      <c r="AM12" s="260"/>
      <c r="AN12" s="260"/>
      <c r="AO12" s="260"/>
      <c r="AP12" s="260"/>
      <c r="AQ12" s="260"/>
      <c r="AR12" s="260"/>
      <c r="AS12" s="260"/>
      <c r="AT12" s="260"/>
      <c r="AU12" s="260"/>
      <c r="AV12" s="260"/>
      <c r="AW12" s="260"/>
      <c r="AX12" s="260"/>
      <c r="AY12" s="260"/>
      <c r="AZ12" s="260"/>
      <c r="BA12" s="260"/>
      <c r="BB12" s="260"/>
      <c r="BC12" s="260"/>
      <c r="BD12" s="260"/>
      <c r="BE12" s="260"/>
      <c r="BF12" s="260"/>
      <c r="BG12" s="260"/>
      <c r="BH12" s="260"/>
      <c r="BI12" s="260"/>
      <c r="BJ12" s="260"/>
      <c r="BK12" s="260"/>
      <c r="BL12" s="260"/>
      <c r="BM12" s="260"/>
      <c r="BN12" s="260"/>
      <c r="BO12" s="260"/>
      <c r="BP12" s="260"/>
      <c r="BQ12" s="260"/>
      <c r="BR12" s="260"/>
      <c r="BS12" s="260"/>
      <c r="BT12" s="260"/>
      <c r="BU12" s="260"/>
      <c r="BV12" s="260"/>
      <c r="BW12" s="260"/>
      <c r="BX12" s="260"/>
      <c r="BY12" s="260"/>
      <c r="BZ12" s="260"/>
      <c r="CA12" s="260"/>
      <c r="CB12" s="260"/>
      <c r="CC12" s="260"/>
      <c r="CD12" s="260"/>
      <c r="CE12" s="120"/>
      <c r="CF12" s="404"/>
      <c r="CJ12" s="97" t="s">
        <v>59</v>
      </c>
    </row>
    <row r="13" spans="1:88" ht="11.25" customHeight="1" thickTop="1" thickBot="1" x14ac:dyDescent="0.2">
      <c r="B13" s="137" t="s">
        <v>61</v>
      </c>
      <c r="C13" s="29" t="s">
        <v>60</v>
      </c>
      <c r="D13" s="40">
        <v>42541</v>
      </c>
      <c r="E13" s="40">
        <v>44561</v>
      </c>
      <c r="F13" s="41">
        <v>8283298.1799999997</v>
      </c>
      <c r="G13" s="41">
        <v>0</v>
      </c>
      <c r="H13" s="31">
        <f>F13-G13</f>
        <v>8283298.1799999997</v>
      </c>
      <c r="I13" s="41">
        <v>0</v>
      </c>
      <c r="J13" s="31">
        <f>H13-I13</f>
        <v>8283298.1799999997</v>
      </c>
      <c r="K13" s="42">
        <v>258853.07</v>
      </c>
      <c r="L13" s="42"/>
      <c r="M13" s="43"/>
      <c r="N13" s="44"/>
      <c r="O13" s="45"/>
      <c r="P13" s="46"/>
      <c r="Q13" s="47"/>
      <c r="R13" s="72">
        <f>J13-K13</f>
        <v>8024445.1099999994</v>
      </c>
      <c r="S13" s="42">
        <v>1035412.2725</v>
      </c>
      <c r="T13" s="72">
        <f>R13-S13</f>
        <v>6989032.8374999994</v>
      </c>
      <c r="U13" s="31">
        <v>1035412.2725</v>
      </c>
      <c r="V13" s="72">
        <f>T13-U13</f>
        <v>5953620.5649999995</v>
      </c>
      <c r="W13" s="31">
        <v>1035412.27</v>
      </c>
      <c r="X13" s="78" t="s">
        <v>60</v>
      </c>
      <c r="Y13" s="162">
        <v>589606.43999999994</v>
      </c>
      <c r="Z13" s="72">
        <f>X13-Y13-Y15</f>
        <v>5836467.9500000002</v>
      </c>
      <c r="AA13" s="161">
        <v>985041.2</v>
      </c>
      <c r="AB13" s="138">
        <f>Z13-AA13-AA15</f>
        <v>1589761.17</v>
      </c>
      <c r="AC13" s="161">
        <v>402526.16</v>
      </c>
      <c r="AD13" s="138">
        <f>AB13-AC13</f>
        <v>1187235.01</v>
      </c>
      <c r="AE13" s="207"/>
      <c r="AF13" s="257">
        <v>1187235.01</v>
      </c>
      <c r="AG13" s="270" t="s">
        <v>144</v>
      </c>
      <c r="AH13" s="270"/>
      <c r="AI13" s="270"/>
      <c r="AJ13" s="270"/>
      <c r="AK13" s="270"/>
      <c r="AL13" s="270"/>
      <c r="AM13" s="270"/>
      <c r="AN13" s="270"/>
      <c r="AO13" s="270"/>
      <c r="AP13" s="270"/>
      <c r="AQ13" s="270"/>
      <c r="AR13" s="270"/>
      <c r="AS13" s="270"/>
      <c r="AT13" s="270"/>
      <c r="AU13" s="270"/>
      <c r="AV13" s="270"/>
      <c r="AW13" s="270"/>
      <c r="AX13" s="270"/>
      <c r="AY13" s="270"/>
      <c r="AZ13" s="270"/>
      <c r="BA13" s="270"/>
      <c r="BB13" s="270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164" t="s">
        <v>79</v>
      </c>
      <c r="CF13" s="167" t="s">
        <v>80</v>
      </c>
    </row>
    <row r="14" spans="1:88" s="146" customFormat="1" ht="12.75" customHeight="1" thickTop="1" thickBot="1" x14ac:dyDescent="0.2">
      <c r="A14" s="209" t="s">
        <v>102</v>
      </c>
      <c r="B14" s="250" t="s">
        <v>125</v>
      </c>
      <c r="C14" s="61">
        <v>396215.73</v>
      </c>
      <c r="D14" s="40">
        <v>43402</v>
      </c>
      <c r="E14" s="40">
        <v>44498</v>
      </c>
      <c r="F14" s="49"/>
      <c r="G14" s="36"/>
      <c r="H14" s="49"/>
      <c r="I14" s="36"/>
      <c r="J14" s="36"/>
      <c r="K14" s="36"/>
      <c r="L14" s="86"/>
      <c r="M14" s="87"/>
      <c r="N14" s="88"/>
      <c r="O14" s="89"/>
      <c r="P14" s="90"/>
      <c r="Q14" s="74"/>
      <c r="R14" s="36"/>
      <c r="S14" s="74"/>
      <c r="T14" s="36"/>
      <c r="U14" s="74"/>
      <c r="V14" s="36"/>
      <c r="W14" s="95"/>
      <c r="Y14" s="157"/>
      <c r="Z14" s="156"/>
      <c r="AA14" s="157"/>
      <c r="AB14" s="95">
        <v>396215.73</v>
      </c>
      <c r="AC14" s="161">
        <v>0</v>
      </c>
      <c r="AD14" s="269">
        <v>396215.73</v>
      </c>
      <c r="AE14" s="100"/>
      <c r="AF14" s="255">
        <v>396215.73</v>
      </c>
      <c r="AG14" s="270" t="s">
        <v>144</v>
      </c>
      <c r="AH14" s="270"/>
      <c r="AI14" s="270"/>
      <c r="AJ14" s="270"/>
      <c r="AK14" s="270"/>
      <c r="AL14" s="270"/>
      <c r="AM14" s="270"/>
      <c r="AN14" s="270"/>
      <c r="AO14" s="270"/>
      <c r="AP14" s="270"/>
      <c r="AQ14" s="270"/>
      <c r="AR14" s="270"/>
      <c r="AS14" s="270"/>
      <c r="AT14" s="270"/>
      <c r="AU14" s="270"/>
      <c r="AV14" s="270"/>
      <c r="AW14" s="270"/>
      <c r="AX14" s="270"/>
      <c r="AY14" s="270"/>
      <c r="AZ14" s="270"/>
      <c r="BA14" s="270"/>
      <c r="BB14" s="270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164" t="s">
        <v>79</v>
      </c>
      <c r="CF14" s="167" t="s">
        <v>126</v>
      </c>
      <c r="CG14" s="169"/>
    </row>
    <row r="15" spans="1:88" ht="9" customHeight="1" thickTop="1" thickBot="1" x14ac:dyDescent="0.2">
      <c r="B15" s="160"/>
      <c r="D15" s="63"/>
      <c r="E15" s="63"/>
      <c r="F15" s="49"/>
      <c r="G15" s="49"/>
      <c r="H15" s="36"/>
      <c r="I15" s="49"/>
      <c r="J15" s="36"/>
      <c r="K15" s="36"/>
      <c r="L15" s="36"/>
      <c r="M15" s="86"/>
      <c r="N15" s="87"/>
      <c r="O15" s="88"/>
      <c r="P15" s="89"/>
      <c r="Q15" s="90"/>
      <c r="R15" s="74"/>
      <c r="S15" s="36"/>
      <c r="T15" s="74"/>
      <c r="U15" s="36"/>
      <c r="V15" s="74"/>
      <c r="W15" s="36"/>
      <c r="X15" s="95"/>
      <c r="Y15" s="171">
        <v>1828415.61</v>
      </c>
      <c r="Z15" s="74"/>
      <c r="AA15" s="253">
        <v>3261665.58</v>
      </c>
      <c r="AB15" s="223"/>
      <c r="AC15" s="153"/>
      <c r="AD15" s="223"/>
      <c r="AE15" s="223"/>
      <c r="AF15" s="153"/>
      <c r="AG15" s="271"/>
      <c r="AH15" s="271"/>
      <c r="AI15" s="271"/>
      <c r="AJ15" s="271"/>
      <c r="AK15" s="271"/>
      <c r="AL15" s="271"/>
      <c r="AM15" s="271"/>
      <c r="AN15" s="271"/>
      <c r="AO15" s="271"/>
      <c r="AP15" s="271"/>
      <c r="AQ15" s="271"/>
      <c r="AR15" s="271"/>
      <c r="AS15" s="271"/>
      <c r="AT15" s="271"/>
      <c r="AU15" s="271"/>
      <c r="AV15" s="271"/>
      <c r="AW15" s="271"/>
      <c r="AX15" s="271"/>
      <c r="AY15" s="271"/>
      <c r="AZ15" s="271"/>
      <c r="BA15" s="271"/>
      <c r="BB15" s="271"/>
      <c r="BC15" s="271"/>
      <c r="BD15" s="271"/>
      <c r="BE15" s="271"/>
      <c r="BF15" s="271"/>
      <c r="BG15" s="271"/>
      <c r="BH15" s="271"/>
      <c r="BI15" s="271"/>
      <c r="BJ15" s="271"/>
      <c r="BK15" s="271"/>
      <c r="BL15" s="271"/>
      <c r="BM15" s="271"/>
      <c r="BN15" s="271"/>
      <c r="BO15" s="271"/>
      <c r="BP15" s="271"/>
      <c r="BQ15" s="271"/>
      <c r="BR15" s="271"/>
      <c r="BS15" s="271"/>
      <c r="BT15" s="271"/>
      <c r="BU15" s="271"/>
      <c r="BV15" s="271"/>
      <c r="BW15" s="271"/>
      <c r="BX15" s="271"/>
      <c r="BY15" s="271"/>
      <c r="BZ15" s="271"/>
      <c r="CA15" s="271"/>
      <c r="CB15" s="271"/>
      <c r="CC15" s="271"/>
      <c r="CD15" s="271"/>
      <c r="CE15" s="159"/>
      <c r="CF15" s="69"/>
    </row>
    <row r="16" spans="1:88" ht="12" customHeight="1" thickBot="1" x14ac:dyDescent="0.2">
      <c r="B16" s="381" t="s">
        <v>78</v>
      </c>
      <c r="C16" s="378"/>
      <c r="D16" s="99"/>
      <c r="E16" s="99"/>
      <c r="F16" s="216"/>
      <c r="G16" s="216"/>
      <c r="H16" s="101"/>
      <c r="I16" s="216"/>
      <c r="J16" s="101"/>
      <c r="K16" s="101"/>
      <c r="L16" s="101"/>
      <c r="M16" s="217"/>
      <c r="N16" s="218"/>
      <c r="O16" s="100"/>
      <c r="P16" s="219"/>
      <c r="Q16" s="220"/>
      <c r="R16" s="101"/>
      <c r="S16" s="101"/>
      <c r="T16" s="101"/>
      <c r="U16" s="101"/>
      <c r="V16" s="101"/>
      <c r="W16" s="101"/>
      <c r="X16" s="100"/>
      <c r="Y16" s="221"/>
      <c r="Z16" s="101"/>
      <c r="AA16" s="222"/>
      <c r="AB16" s="101"/>
      <c r="AC16" s="222"/>
      <c r="AD16" s="101"/>
      <c r="AE16" s="101"/>
      <c r="AF16" s="222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59"/>
      <c r="CF16" s="69"/>
    </row>
    <row r="17" spans="1:86" s="146" customFormat="1" ht="9.75" customHeight="1" thickTop="1" thickBot="1" x14ac:dyDescent="0.2">
      <c r="B17" s="155" t="s">
        <v>77</v>
      </c>
      <c r="C17" s="61">
        <v>4870250.01</v>
      </c>
      <c r="D17" s="40">
        <v>42639</v>
      </c>
      <c r="E17" s="40">
        <v>45742</v>
      </c>
      <c r="F17" s="49"/>
      <c r="G17" s="49"/>
      <c r="H17" s="36"/>
      <c r="I17" s="49"/>
      <c r="J17" s="36"/>
      <c r="K17" s="36"/>
      <c r="L17" s="36"/>
      <c r="M17" s="86"/>
      <c r="N17" s="87"/>
      <c r="O17" s="88"/>
      <c r="P17" s="89"/>
      <c r="Q17" s="90"/>
      <c r="R17" s="74"/>
      <c r="S17" s="36"/>
      <c r="T17" s="74"/>
      <c r="U17" s="36"/>
      <c r="V17" s="74"/>
      <c r="W17" s="36"/>
      <c r="X17" s="95">
        <v>4870250.01</v>
      </c>
      <c r="Y17" s="157">
        <v>0</v>
      </c>
      <c r="Z17" s="156">
        <v>4870250.01</v>
      </c>
      <c r="AA17" s="157">
        <v>0</v>
      </c>
      <c r="AB17" s="156">
        <v>4870250.01</v>
      </c>
      <c r="AC17" s="161">
        <v>521812.5</v>
      </c>
      <c r="AD17" s="154">
        <f>AB17-AC17-AC18</f>
        <v>20132.969999999739</v>
      </c>
      <c r="AE17" s="223"/>
      <c r="AF17" s="255">
        <v>20132.969999999739</v>
      </c>
      <c r="AG17" s="368" t="s">
        <v>162</v>
      </c>
      <c r="AH17" s="368"/>
      <c r="AI17" s="368"/>
      <c r="AJ17" s="368"/>
      <c r="AK17" s="368"/>
      <c r="AL17" s="368"/>
      <c r="AM17" s="368"/>
      <c r="AN17" s="368"/>
      <c r="AO17" s="368"/>
      <c r="AP17" s="368"/>
      <c r="AQ17" s="368"/>
      <c r="AR17" s="368"/>
      <c r="AS17" s="368"/>
      <c r="AT17" s="368"/>
      <c r="AU17" s="368"/>
      <c r="AV17" s="368"/>
      <c r="AW17" s="368"/>
      <c r="AX17" s="368"/>
      <c r="AY17" s="368"/>
      <c r="AZ17" s="368"/>
      <c r="BA17" s="368"/>
      <c r="BB17" s="36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8"/>
      <c r="BY17" s="158"/>
      <c r="BZ17" s="158"/>
      <c r="CA17" s="158"/>
      <c r="CB17" s="158"/>
      <c r="CC17" s="158"/>
      <c r="CD17" s="158"/>
      <c r="CE17" s="164" t="s">
        <v>79</v>
      </c>
      <c r="CF17" s="167" t="s">
        <v>81</v>
      </c>
    </row>
    <row r="18" spans="1:86" s="146" customFormat="1" ht="9.75" customHeight="1" thickTop="1" thickBot="1" x14ac:dyDescent="0.2">
      <c r="B18" s="155"/>
      <c r="C18" s="61"/>
      <c r="D18" s="30"/>
      <c r="E18" s="30"/>
      <c r="F18" s="49"/>
      <c r="G18" s="49"/>
      <c r="H18" s="36"/>
      <c r="I18" s="49"/>
      <c r="J18" s="36"/>
      <c r="K18" s="36"/>
      <c r="L18" s="36"/>
      <c r="M18" s="86"/>
      <c r="N18" s="87"/>
      <c r="O18" s="88"/>
      <c r="P18" s="89"/>
      <c r="Q18" s="90"/>
      <c r="R18" s="74"/>
      <c r="S18" s="36"/>
      <c r="T18" s="74"/>
      <c r="U18" s="36"/>
      <c r="V18" s="74"/>
      <c r="W18" s="36"/>
      <c r="X18" s="95"/>
      <c r="Y18" s="157"/>
      <c r="Z18" s="156"/>
      <c r="AA18" s="157"/>
      <c r="AB18" s="101"/>
      <c r="AC18" s="254">
        <v>4328304.54</v>
      </c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158"/>
      <c r="BT18" s="158"/>
      <c r="BU18" s="158"/>
      <c r="BV18" s="158"/>
      <c r="BW18" s="158"/>
      <c r="BX18" s="158"/>
      <c r="BY18" s="158"/>
      <c r="BZ18" s="158"/>
      <c r="CA18" s="158"/>
      <c r="CB18" s="158"/>
      <c r="CC18" s="158"/>
      <c r="CD18" s="158"/>
      <c r="CE18" s="168"/>
      <c r="CF18" s="169"/>
    </row>
    <row r="19" spans="1:86" ht="10.5" customHeight="1" thickTop="1" thickBot="1" x14ac:dyDescent="0.2">
      <c r="A19" s="27"/>
      <c r="B19" s="28" t="s">
        <v>146</v>
      </c>
      <c r="C19" s="145">
        <v>4456273.75</v>
      </c>
      <c r="D19" s="30">
        <v>44223</v>
      </c>
      <c r="E19" s="30">
        <v>45963</v>
      </c>
      <c r="F19" s="31">
        <v>9543133.75</v>
      </c>
      <c r="G19" s="31">
        <v>2544835.6800000002</v>
      </c>
      <c r="H19" s="31">
        <f>F19-G19</f>
        <v>6998298.0700000003</v>
      </c>
      <c r="I19" s="31">
        <v>2544835.6800000002</v>
      </c>
      <c r="J19" s="31">
        <f>H19-I19</f>
        <v>4453462.3900000006</v>
      </c>
      <c r="K19" s="31">
        <v>2544835.6800000002</v>
      </c>
      <c r="L19" s="31">
        <v>0</v>
      </c>
      <c r="M19" s="32">
        <v>170044.50547819445</v>
      </c>
      <c r="N19" s="33" t="s">
        <v>19</v>
      </c>
      <c r="O19" s="34">
        <v>636208.92000000004</v>
      </c>
      <c r="P19" s="35" t="s">
        <v>11</v>
      </c>
      <c r="Q19" s="18" t="s">
        <v>12</v>
      </c>
      <c r="R19" s="72">
        <f>J19-K19</f>
        <v>1908626.7100000004</v>
      </c>
      <c r="S19" s="82">
        <v>1908626.71</v>
      </c>
      <c r="T19" s="74">
        <v>0</v>
      </c>
      <c r="U19" s="36"/>
      <c r="V19" s="74"/>
      <c r="W19" s="36"/>
      <c r="X19" s="74"/>
      <c r="Y19" s="36"/>
      <c r="Z19" s="74"/>
      <c r="AA19" s="36"/>
      <c r="AB19" s="101"/>
      <c r="AC19" s="36"/>
      <c r="AD19" s="101"/>
      <c r="AE19" s="101"/>
      <c r="AF19" s="36"/>
      <c r="AG19" s="101"/>
      <c r="AH19" s="273">
        <v>4456273.75</v>
      </c>
      <c r="AI19" s="101">
        <v>0</v>
      </c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273">
        <f>AH19-AI19</f>
        <v>4456273.75</v>
      </c>
      <c r="BC19" s="101">
        <v>1114068.45</v>
      </c>
      <c r="BD19" s="298" t="s">
        <v>194</v>
      </c>
      <c r="BE19" s="298"/>
      <c r="BF19" s="298"/>
      <c r="BG19" s="259"/>
      <c r="BH19" s="259"/>
      <c r="BI19" s="259"/>
      <c r="BJ19" s="259"/>
      <c r="BK19" s="259"/>
      <c r="BL19" s="259" t="s">
        <v>59</v>
      </c>
      <c r="BM19" s="259"/>
      <c r="BN19" s="259"/>
      <c r="BO19" s="259"/>
      <c r="BP19" s="207"/>
      <c r="BQ19" s="223"/>
      <c r="BR19" s="101"/>
      <c r="BS19" s="280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274" t="s">
        <v>148</v>
      </c>
      <c r="CF19" s="169"/>
    </row>
    <row r="20" spans="1:86" s="146" customFormat="1" ht="9.75" customHeight="1" thickTop="1" x14ac:dyDescent="0.15">
      <c r="B20" s="155"/>
      <c r="C20" s="61"/>
      <c r="D20" s="63"/>
      <c r="E20" s="63"/>
      <c r="F20" s="49"/>
      <c r="G20" s="49"/>
      <c r="H20" s="36"/>
      <c r="I20" s="49"/>
      <c r="J20" s="36"/>
      <c r="K20" s="36"/>
      <c r="L20" s="36"/>
      <c r="M20" s="86"/>
      <c r="N20" s="87"/>
      <c r="O20" s="88"/>
      <c r="P20" s="89"/>
      <c r="Q20" s="90"/>
      <c r="R20" s="74"/>
      <c r="S20" s="36"/>
      <c r="T20" s="74"/>
      <c r="U20" s="36"/>
      <c r="V20" s="74"/>
      <c r="W20" s="36"/>
      <c r="X20" s="95"/>
      <c r="Y20" s="157"/>
      <c r="Z20" s="156"/>
      <c r="AA20" s="157"/>
      <c r="AB20" s="224"/>
      <c r="AD20" s="223"/>
      <c r="AE20" s="223"/>
      <c r="AF20" s="158"/>
      <c r="AG20" s="223"/>
      <c r="AH20" s="223"/>
      <c r="AI20" s="158"/>
      <c r="AJ20" s="223"/>
      <c r="AK20" s="158"/>
      <c r="AL20" s="223"/>
      <c r="AM20" s="158"/>
      <c r="AN20" s="223"/>
      <c r="AO20" s="158"/>
      <c r="AP20" s="223"/>
      <c r="AQ20" s="158"/>
      <c r="AR20" s="223"/>
      <c r="AS20" s="158"/>
      <c r="AT20" s="223"/>
      <c r="AU20" s="158"/>
      <c r="AV20" s="223"/>
      <c r="AW20" s="158"/>
      <c r="AX20" s="223"/>
      <c r="AY20" s="158"/>
      <c r="AZ20" s="158"/>
      <c r="BA20" s="158"/>
      <c r="BB20" s="158"/>
      <c r="BC20" s="255">
        <v>3342205.3</v>
      </c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8"/>
      <c r="CA20" s="158"/>
      <c r="CB20" s="158"/>
      <c r="CC20" s="158"/>
      <c r="CD20" s="158"/>
      <c r="CE20" s="168"/>
      <c r="CF20" s="169"/>
    </row>
    <row r="21" spans="1:86" s="146" customFormat="1" ht="10.5" customHeight="1" thickBot="1" x14ac:dyDescent="0.2">
      <c r="B21" s="319" t="s">
        <v>118</v>
      </c>
      <c r="C21" s="99"/>
      <c r="D21" s="99"/>
      <c r="E21" s="99"/>
      <c r="F21" s="216"/>
      <c r="G21" s="216"/>
      <c r="H21" s="101"/>
      <c r="I21" s="216"/>
      <c r="J21" s="101"/>
      <c r="K21" s="101"/>
      <c r="L21" s="101"/>
      <c r="M21" s="217"/>
      <c r="N21" s="218"/>
      <c r="O21" s="100"/>
      <c r="P21" s="219"/>
      <c r="Q21" s="220"/>
      <c r="R21" s="101"/>
      <c r="S21" s="101"/>
      <c r="T21" s="101"/>
      <c r="U21" s="101"/>
      <c r="V21" s="101"/>
      <c r="W21" s="101"/>
      <c r="X21" s="100"/>
      <c r="Y21" s="221"/>
      <c r="Z21" s="101"/>
      <c r="AA21" s="222"/>
      <c r="AB21" s="101"/>
      <c r="AC21" s="222"/>
      <c r="AD21" s="101"/>
      <c r="AE21" s="101"/>
      <c r="AF21" s="222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59"/>
      <c r="CF21" s="69"/>
    </row>
    <row r="22" spans="1:86" s="146" customFormat="1" ht="11.25" customHeight="1" thickTop="1" thickBot="1" x14ac:dyDescent="0.2">
      <c r="B22" s="155" t="s">
        <v>102</v>
      </c>
      <c r="C22" s="61">
        <v>2004825.12</v>
      </c>
      <c r="D22" s="40">
        <v>43224</v>
      </c>
      <c r="E22" s="40">
        <v>46146</v>
      </c>
      <c r="F22" s="49"/>
      <c r="G22" s="49"/>
      <c r="H22" s="36"/>
      <c r="I22" s="49"/>
      <c r="J22" s="36"/>
      <c r="K22" s="36"/>
      <c r="L22" s="36"/>
      <c r="M22" s="86"/>
      <c r="N22" s="87"/>
      <c r="O22" s="88"/>
      <c r="P22" s="89"/>
      <c r="Q22" s="90"/>
      <c r="R22" s="74"/>
      <c r="S22" s="36"/>
      <c r="T22" s="74"/>
      <c r="U22" s="36"/>
      <c r="V22" s="74"/>
      <c r="W22" s="36"/>
      <c r="X22" s="95"/>
      <c r="Y22" s="157"/>
      <c r="Z22" s="156"/>
      <c r="AA22" s="157"/>
      <c r="AB22" s="156">
        <v>2004825.12</v>
      </c>
      <c r="AC22" s="161">
        <v>0</v>
      </c>
      <c r="AD22" s="154">
        <f>AB22-AC22</f>
        <v>2004825.12</v>
      </c>
      <c r="AE22" s="223"/>
      <c r="AF22" s="255">
        <v>2004825.12</v>
      </c>
      <c r="AG22" s="270" t="s">
        <v>144</v>
      </c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0"/>
      <c r="BA22" s="270"/>
      <c r="BB22" s="270"/>
      <c r="BC22" s="275"/>
      <c r="BD22" s="275"/>
      <c r="BE22" s="275"/>
      <c r="BF22" s="275"/>
      <c r="BG22" s="275"/>
      <c r="BH22" s="275"/>
      <c r="BI22" s="275"/>
      <c r="BJ22" s="275"/>
      <c r="BK22" s="275"/>
      <c r="BL22" s="275"/>
      <c r="BM22" s="275"/>
      <c r="BN22" s="275"/>
      <c r="BO22" s="275"/>
      <c r="BP22" s="275"/>
      <c r="BQ22" s="275"/>
      <c r="BR22" s="275"/>
      <c r="BS22" s="275"/>
      <c r="BT22" s="275"/>
      <c r="BU22" s="275"/>
      <c r="BV22" s="275"/>
      <c r="BW22" s="275"/>
      <c r="BX22" s="275"/>
      <c r="BY22" s="275"/>
      <c r="BZ22" s="275"/>
      <c r="CA22" s="275"/>
      <c r="CB22" s="275"/>
      <c r="CC22" s="275"/>
      <c r="CD22" s="275"/>
      <c r="CE22" s="164" t="s">
        <v>79</v>
      </c>
      <c r="CF22" s="167" t="s">
        <v>119</v>
      </c>
    </row>
    <row r="23" spans="1:86" s="146" customFormat="1" ht="11.25" customHeight="1" thickTop="1" thickBot="1" x14ac:dyDescent="0.2">
      <c r="B23" s="209"/>
      <c r="C23" s="61"/>
      <c r="D23" s="63"/>
      <c r="E23" s="63"/>
      <c r="F23" s="49"/>
      <c r="G23" s="49"/>
      <c r="H23" s="36"/>
      <c r="I23" s="49"/>
      <c r="J23" s="36"/>
      <c r="K23" s="36"/>
      <c r="L23" s="36"/>
      <c r="M23" s="86"/>
      <c r="N23" s="87"/>
      <c r="O23" s="88"/>
      <c r="P23" s="89"/>
      <c r="Q23" s="90"/>
      <c r="R23" s="74"/>
      <c r="S23" s="36"/>
      <c r="T23" s="74"/>
      <c r="U23" s="36"/>
      <c r="V23" s="74"/>
      <c r="W23" s="36"/>
      <c r="X23" s="95"/>
      <c r="Y23" s="157"/>
      <c r="Z23" s="156"/>
      <c r="AA23" s="157"/>
      <c r="AB23" s="224"/>
      <c r="AC23" s="208"/>
      <c r="AD23" s="223"/>
      <c r="AE23" s="223"/>
      <c r="AF23" s="208"/>
      <c r="AG23" s="223"/>
      <c r="AH23" s="223"/>
      <c r="AI23" s="249"/>
      <c r="AJ23" s="223"/>
      <c r="AK23" s="249"/>
      <c r="AL23" s="223"/>
      <c r="AM23" s="249"/>
      <c r="AN23" s="223"/>
      <c r="AO23" s="249"/>
      <c r="AP23" s="223"/>
      <c r="AQ23" s="249"/>
      <c r="AR23" s="223"/>
      <c r="AS23" s="249"/>
      <c r="AT23" s="223"/>
      <c r="AU23" s="249"/>
      <c r="AV23" s="223"/>
      <c r="AW23" s="249"/>
      <c r="AX23" s="223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9"/>
      <c r="CC23" s="249"/>
      <c r="CD23" s="249"/>
      <c r="CE23" s="168"/>
      <c r="CF23" s="169"/>
    </row>
    <row r="24" spans="1:86" ht="15.75" customHeight="1" thickBot="1" x14ac:dyDescent="0.2">
      <c r="A24" s="377" t="s">
        <v>168</v>
      </c>
      <c r="B24" s="378"/>
      <c r="C24" s="99"/>
      <c r="D24" s="99"/>
      <c r="E24" s="216"/>
      <c r="F24" s="216"/>
      <c r="G24" s="101"/>
      <c r="H24" s="216"/>
      <c r="I24" s="101"/>
      <c r="J24" s="101"/>
      <c r="K24" s="101"/>
      <c r="L24" s="217"/>
      <c r="M24" s="218"/>
      <c r="N24" s="100"/>
      <c r="O24" s="219"/>
      <c r="P24" s="220"/>
      <c r="Q24" s="101"/>
      <c r="R24" s="101"/>
      <c r="S24" s="101"/>
      <c r="T24" s="101"/>
      <c r="U24" s="101"/>
      <c r="V24" s="101"/>
      <c r="W24" s="100"/>
      <c r="X24" s="221"/>
      <c r="Y24" s="101"/>
      <c r="Z24" s="222"/>
      <c r="AA24" s="101"/>
      <c r="AB24" s="222"/>
      <c r="AC24" s="101"/>
      <c r="AD24" s="222"/>
      <c r="AE24" s="222"/>
      <c r="AF24" s="101"/>
      <c r="AG24" s="101"/>
      <c r="AH24" s="101"/>
      <c r="AI24" s="101"/>
      <c r="AJ24" s="101"/>
      <c r="AK24" s="101"/>
      <c r="AL24" s="159"/>
      <c r="AM24" s="101"/>
      <c r="AN24" s="159"/>
      <c r="AO24" s="101"/>
      <c r="AP24" s="159"/>
      <c r="AQ24" s="101"/>
      <c r="AR24" s="159"/>
      <c r="AS24" s="101"/>
      <c r="AT24" s="159"/>
      <c r="AU24" s="101"/>
      <c r="AV24" s="159"/>
      <c r="AW24" s="101"/>
      <c r="AX24" s="159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69"/>
      <c r="CF24" s="169"/>
    </row>
    <row r="25" spans="1:86" s="97" customFormat="1" ht="19.149999999999999" customHeight="1" thickTop="1" thickBot="1" x14ac:dyDescent="0.25">
      <c r="A25" s="299" t="s">
        <v>42</v>
      </c>
      <c r="B25" s="300" t="s">
        <v>169</v>
      </c>
      <c r="C25" s="111">
        <v>8870652.25</v>
      </c>
      <c r="D25" s="227">
        <v>44722</v>
      </c>
      <c r="E25" s="227">
        <v>48009</v>
      </c>
      <c r="F25" s="106">
        <v>5250000</v>
      </c>
      <c r="G25" s="106">
        <v>0</v>
      </c>
      <c r="H25" s="106">
        <f>F25-G25</f>
        <v>5250000</v>
      </c>
      <c r="I25" s="106">
        <v>750000</v>
      </c>
      <c r="J25" s="106">
        <f>H25-I25</f>
        <v>4500000</v>
      </c>
      <c r="K25" s="106">
        <v>750000</v>
      </c>
      <c r="L25" s="106">
        <v>0</v>
      </c>
      <c r="M25" s="228">
        <v>93660</v>
      </c>
      <c r="N25" s="229">
        <v>39200</v>
      </c>
      <c r="O25" s="105"/>
      <c r="P25" s="230"/>
      <c r="Q25" s="231" t="s">
        <v>17</v>
      </c>
      <c r="R25" s="106">
        <f>J25-K25</f>
        <v>3750000</v>
      </c>
      <c r="S25" s="106">
        <v>750000</v>
      </c>
      <c r="T25" s="106">
        <f>R25-S25</f>
        <v>3000000</v>
      </c>
      <c r="U25" s="106">
        <v>750000</v>
      </c>
      <c r="V25" s="106">
        <f>T25-U25</f>
        <v>2250000</v>
      </c>
      <c r="W25" s="106">
        <v>0</v>
      </c>
      <c r="X25" s="106">
        <f>V25-W25</f>
        <v>2250000</v>
      </c>
      <c r="Y25" s="301">
        <v>750000</v>
      </c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259"/>
      <c r="AN25" s="259"/>
      <c r="AO25" s="259"/>
      <c r="AP25" s="259"/>
      <c r="AQ25" s="259"/>
      <c r="AR25" s="259"/>
      <c r="AS25" s="259"/>
      <c r="AT25" s="259"/>
      <c r="AU25" s="259"/>
      <c r="AV25" s="259"/>
      <c r="AW25" s="259"/>
      <c r="AX25" s="259"/>
      <c r="AY25" s="259"/>
      <c r="AZ25" s="259"/>
      <c r="BA25" s="259"/>
      <c r="BB25" s="259"/>
      <c r="BC25" s="259"/>
      <c r="BD25" s="259"/>
      <c r="BE25" s="207">
        <v>8870652.25</v>
      </c>
      <c r="BF25" s="101">
        <v>0</v>
      </c>
      <c r="BG25" s="318">
        <v>8870652.25</v>
      </c>
      <c r="BH25" s="207"/>
      <c r="BI25" s="223"/>
      <c r="BJ25" s="101"/>
      <c r="BK25" s="101"/>
      <c r="BL25" s="207"/>
      <c r="BM25" s="223"/>
      <c r="BN25" s="101"/>
      <c r="BO25" s="101"/>
      <c r="BP25" s="207"/>
      <c r="BQ25" s="223"/>
      <c r="BR25" s="101"/>
      <c r="BS25" s="207"/>
      <c r="BT25" s="101"/>
      <c r="BU25" s="207"/>
      <c r="BV25" s="101"/>
      <c r="BW25" s="207"/>
      <c r="BX25" s="101"/>
      <c r="BY25" s="207"/>
      <c r="BZ25" s="101"/>
      <c r="CA25" s="207"/>
      <c r="CB25" s="101"/>
      <c r="CC25" s="207"/>
      <c r="CD25" s="262"/>
      <c r="CE25" s="302" t="s">
        <v>160</v>
      </c>
      <c r="CF25" s="303" t="s">
        <v>161</v>
      </c>
      <c r="CG25" s="102"/>
    </row>
    <row r="26" spans="1:86" ht="11.25" customHeight="1" thickBot="1" x14ac:dyDescent="0.2">
      <c r="B26" s="155"/>
      <c r="D26" s="63"/>
      <c r="E26" s="298" t="s">
        <v>196</v>
      </c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8"/>
      <c r="AH26" s="298"/>
      <c r="AI26" s="298"/>
      <c r="AJ26" s="298"/>
      <c r="AK26" s="298"/>
      <c r="AL26" s="298"/>
      <c r="AM26" s="298"/>
      <c r="AN26" s="298"/>
      <c r="AO26" s="298"/>
      <c r="AP26" s="298"/>
      <c r="AQ26" s="298"/>
      <c r="AR26" s="298"/>
      <c r="AS26" s="298"/>
      <c r="AT26" s="298"/>
      <c r="AU26" s="298"/>
      <c r="AV26" s="298"/>
      <c r="AW26" s="298"/>
      <c r="AX26" s="298"/>
      <c r="AY26" s="298"/>
      <c r="AZ26" s="298"/>
      <c r="BA26" s="298"/>
      <c r="BB26" s="298"/>
      <c r="BC26" s="298"/>
      <c r="BD26" s="298"/>
      <c r="BE26" s="298"/>
      <c r="BI26" s="207"/>
      <c r="BK26" s="207"/>
      <c r="BL26" s="207"/>
      <c r="BM26" s="207"/>
      <c r="BN26" s="271"/>
      <c r="BP26" s="271"/>
      <c r="BQ26" s="271"/>
      <c r="BR26" s="271"/>
      <c r="BS26" s="271"/>
      <c r="BT26" s="271"/>
      <c r="BU26" s="271"/>
      <c r="BV26" s="271"/>
      <c r="BW26" s="271"/>
      <c r="BX26" s="271"/>
      <c r="BY26" s="271"/>
      <c r="BZ26" s="271"/>
      <c r="CA26" s="271"/>
      <c r="CB26" s="271"/>
      <c r="CC26" s="271"/>
      <c r="CD26" s="271"/>
      <c r="CE26" s="168"/>
    </row>
    <row r="27" spans="1:86" ht="11.25" customHeight="1" thickTop="1" thickBot="1" x14ac:dyDescent="0.25">
      <c r="A27" s="146"/>
      <c r="B27" s="204" t="s">
        <v>83</v>
      </c>
      <c r="C27" s="170"/>
      <c r="D27" s="99"/>
      <c r="E27" s="99"/>
      <c r="F27" s="216"/>
      <c r="G27" s="216"/>
      <c r="H27" s="101"/>
      <c r="I27" s="216"/>
      <c r="J27" s="101"/>
      <c r="K27" s="101"/>
      <c r="L27" s="101"/>
      <c r="M27" s="217"/>
      <c r="N27" s="218"/>
      <c r="O27" s="100"/>
      <c r="P27" s="219"/>
      <c r="Q27" s="220"/>
      <c r="R27" s="101"/>
      <c r="S27" s="101"/>
      <c r="T27" s="101"/>
      <c r="U27" s="101"/>
      <c r="V27" s="101"/>
      <c r="W27" s="101"/>
      <c r="X27" s="100"/>
      <c r="Y27" s="223"/>
      <c r="Z27" s="224"/>
      <c r="AA27" s="223"/>
      <c r="AB27" s="224"/>
      <c r="AC27" s="223"/>
      <c r="AD27" s="223"/>
      <c r="AE27" s="223"/>
      <c r="AF27" s="225"/>
      <c r="AG27" s="223"/>
      <c r="AH27" s="223"/>
      <c r="AI27" s="225"/>
      <c r="AJ27" s="223"/>
      <c r="AK27" s="225"/>
      <c r="AL27" s="223"/>
      <c r="AM27" s="225"/>
      <c r="AN27" s="223"/>
      <c r="AO27" s="225"/>
      <c r="AP27" s="223"/>
      <c r="AQ27" s="225"/>
      <c r="AR27" s="223"/>
      <c r="AS27" s="225"/>
      <c r="AT27" s="223"/>
      <c r="AU27" s="225"/>
      <c r="AV27" s="223"/>
      <c r="AW27" s="225"/>
      <c r="AX27" s="223"/>
      <c r="AY27" s="225"/>
      <c r="AZ27" s="225"/>
      <c r="BA27" s="225"/>
      <c r="BB27" s="225"/>
      <c r="BC27" s="225"/>
      <c r="BD27" s="225"/>
      <c r="BE27" s="225"/>
      <c r="BF27" s="225"/>
      <c r="BG27" s="225"/>
      <c r="BH27" s="225"/>
      <c r="BI27" s="225"/>
      <c r="BJ27" s="225"/>
      <c r="BK27" s="225"/>
      <c r="BL27" s="225"/>
      <c r="BM27" s="225"/>
      <c r="BN27" s="225"/>
      <c r="BO27" s="225"/>
      <c r="BP27" s="225"/>
      <c r="BQ27" s="225"/>
      <c r="BR27" s="225"/>
      <c r="BS27" s="225"/>
      <c r="BT27" s="225" t="s">
        <v>59</v>
      </c>
      <c r="BU27" s="225"/>
      <c r="BV27" s="225"/>
      <c r="BW27" s="225"/>
      <c r="BX27" s="225"/>
      <c r="BY27" s="225"/>
      <c r="BZ27" s="225"/>
      <c r="CA27" s="225"/>
      <c r="CB27" s="225"/>
      <c r="CC27" s="225"/>
      <c r="CD27" s="225"/>
      <c r="CE27" s="168"/>
      <c r="CF27" s="166"/>
    </row>
    <row r="28" spans="1:86" ht="11.25" customHeight="1" thickTop="1" thickBot="1" x14ac:dyDescent="0.25">
      <c r="A28" s="206" t="s">
        <v>14</v>
      </c>
      <c r="B28" s="174" t="s">
        <v>88</v>
      </c>
      <c r="C28" s="61">
        <v>1499987.03</v>
      </c>
      <c r="D28" s="40">
        <v>43069</v>
      </c>
      <c r="E28" s="40">
        <v>46721</v>
      </c>
      <c r="F28" s="49"/>
      <c r="G28" s="49"/>
      <c r="H28" s="36"/>
      <c r="I28" s="49"/>
      <c r="J28" s="36"/>
      <c r="K28" s="36"/>
      <c r="L28" s="36"/>
      <c r="M28" s="86"/>
      <c r="N28" s="87"/>
      <c r="O28" s="88"/>
      <c r="P28" s="89"/>
      <c r="Q28" s="90"/>
      <c r="R28" s="74"/>
      <c r="S28" s="36"/>
      <c r="T28" s="74"/>
      <c r="U28" s="36"/>
      <c r="V28" s="74"/>
      <c r="W28" s="36"/>
      <c r="X28" s="95"/>
      <c r="Y28" s="157"/>
      <c r="Z28" s="95">
        <f>$C$28</f>
        <v>1499987.03</v>
      </c>
      <c r="AA28" s="157">
        <v>0</v>
      </c>
      <c r="AB28" s="138">
        <f>Z28-AA28</f>
        <v>1499987.03</v>
      </c>
      <c r="AC28" s="161">
        <v>27777.54</v>
      </c>
      <c r="AD28" s="138">
        <f>AB28-AC28</f>
        <v>1472209.49</v>
      </c>
      <c r="AE28" s="207"/>
      <c r="AF28" s="255">
        <v>1472209.49</v>
      </c>
      <c r="AG28" s="270" t="s">
        <v>155</v>
      </c>
      <c r="AH28" s="270"/>
      <c r="AI28" s="270"/>
      <c r="AJ28" s="270"/>
      <c r="AK28" s="270"/>
      <c r="AL28" s="270"/>
      <c r="AM28" s="270"/>
      <c r="AN28" s="270"/>
      <c r="AO28" s="270"/>
      <c r="AP28" s="270"/>
      <c r="AQ28" s="270"/>
      <c r="AR28" s="270"/>
      <c r="AS28" s="270"/>
      <c r="AT28" s="270"/>
      <c r="AU28" s="270"/>
      <c r="AV28" s="270"/>
      <c r="AW28" s="270"/>
      <c r="AX28" s="270"/>
      <c r="AY28" s="270"/>
      <c r="AZ28" s="270"/>
      <c r="BA28" s="270"/>
      <c r="BB28" s="270"/>
      <c r="BC28" s="275"/>
      <c r="BD28" s="275"/>
      <c r="BE28" s="275"/>
      <c r="BF28" s="275"/>
      <c r="BG28" s="271"/>
      <c r="BH28" s="271"/>
      <c r="BI28" s="271"/>
      <c r="BJ28" s="271"/>
      <c r="BK28" s="271"/>
      <c r="BL28" s="271"/>
      <c r="BM28" s="271"/>
      <c r="BN28" s="271"/>
      <c r="BO28" s="271"/>
      <c r="BP28" s="271"/>
      <c r="BQ28" s="271"/>
      <c r="BR28" s="271"/>
      <c r="BS28" s="271"/>
      <c r="BT28" s="271"/>
      <c r="BU28" s="271"/>
      <c r="BV28" s="271"/>
      <c r="BW28" s="271"/>
      <c r="BX28" s="271"/>
      <c r="BY28" s="271"/>
      <c r="BZ28" s="271"/>
      <c r="CA28" s="271"/>
      <c r="CB28" s="271"/>
      <c r="CC28" s="271"/>
      <c r="CD28" s="271"/>
      <c r="CE28" s="395" t="s">
        <v>96</v>
      </c>
      <c r="CF28" s="396" t="s">
        <v>82</v>
      </c>
      <c r="CG28" s="161"/>
    </row>
    <row r="29" spans="1:86" ht="11.25" customHeight="1" thickTop="1" thickBot="1" x14ac:dyDescent="0.25">
      <c r="A29" s="206" t="s">
        <v>14</v>
      </c>
      <c r="B29" s="174" t="s">
        <v>145</v>
      </c>
      <c r="C29" s="61">
        <v>1493788.13</v>
      </c>
      <c r="D29" s="40">
        <v>43797</v>
      </c>
      <c r="E29" s="40">
        <v>47452</v>
      </c>
      <c r="F29" s="49"/>
      <c r="G29" s="49"/>
      <c r="H29" s="36"/>
      <c r="I29" s="49"/>
      <c r="J29" s="36"/>
      <c r="K29" s="36"/>
      <c r="L29" s="36"/>
      <c r="M29" s="86"/>
      <c r="N29" s="87"/>
      <c r="O29" s="88"/>
      <c r="P29" s="89"/>
      <c r="Q29" s="90"/>
      <c r="R29" s="74"/>
      <c r="S29" s="36"/>
      <c r="T29" s="74"/>
      <c r="U29" s="36"/>
      <c r="V29" s="74"/>
      <c r="W29" s="36"/>
      <c r="X29" s="95"/>
      <c r="Y29" s="157"/>
      <c r="Z29" s="95">
        <f>$C$28</f>
        <v>1499987.03</v>
      </c>
      <c r="AA29" s="157">
        <v>0</v>
      </c>
      <c r="AB29" s="138">
        <v>0</v>
      </c>
      <c r="AC29" s="161">
        <v>0</v>
      </c>
      <c r="AD29" s="138">
        <f>AB29-AC29</f>
        <v>0</v>
      </c>
      <c r="AE29" s="138">
        <v>1493788.13</v>
      </c>
      <c r="AF29" s="3">
        <v>0</v>
      </c>
      <c r="AG29" s="273">
        <f>AE29-AF29</f>
        <v>1493788.13</v>
      </c>
      <c r="AH29" s="207"/>
      <c r="AI29" s="255">
        <v>1493788.13</v>
      </c>
      <c r="AJ29" s="207"/>
      <c r="AK29" s="266"/>
      <c r="AL29" s="207"/>
      <c r="AM29" s="266"/>
      <c r="AN29" s="207"/>
      <c r="AO29" s="266"/>
      <c r="AP29" s="207"/>
      <c r="AQ29" s="266"/>
      <c r="AR29" s="207"/>
      <c r="AS29" s="266"/>
      <c r="AT29" s="207"/>
      <c r="AU29" s="266"/>
      <c r="AV29" s="207"/>
      <c r="AW29" s="261"/>
      <c r="AX29" s="207"/>
      <c r="AY29" s="261"/>
      <c r="AZ29" s="262"/>
      <c r="BA29" s="262"/>
      <c r="BB29" s="298" t="s">
        <v>154</v>
      </c>
      <c r="BC29" s="298"/>
      <c r="BD29" s="298" t="s">
        <v>195</v>
      </c>
      <c r="BE29" s="298"/>
      <c r="BF29" s="298"/>
      <c r="BG29" s="259"/>
      <c r="BH29" s="259"/>
      <c r="BJ29" s="259"/>
      <c r="BK29" s="101"/>
      <c r="BL29" s="101"/>
      <c r="BN29" s="268"/>
      <c r="BO29" s="259"/>
      <c r="BP29" s="207"/>
      <c r="BQ29" s="223"/>
      <c r="BR29" s="268"/>
      <c r="BS29" s="207"/>
      <c r="BT29" s="268"/>
      <c r="BU29" s="207"/>
      <c r="BV29" s="268"/>
      <c r="BW29" s="207"/>
      <c r="BX29" s="268"/>
      <c r="BY29" s="207"/>
      <c r="BZ29" s="262"/>
      <c r="CA29" s="207"/>
      <c r="CB29" s="262"/>
      <c r="CC29" s="207"/>
      <c r="CD29" s="262"/>
      <c r="CE29" s="395"/>
      <c r="CF29" s="396"/>
      <c r="CG29" s="161"/>
    </row>
    <row r="30" spans="1:86" ht="14.25" customHeight="1" thickBot="1" x14ac:dyDescent="0.25">
      <c r="B30" s="204" t="s">
        <v>103</v>
      </c>
      <c r="C30" s="98"/>
      <c r="D30" s="215"/>
      <c r="E30" s="215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7"/>
      <c r="V30" s="108"/>
      <c r="W30" s="107"/>
      <c r="X30" s="108"/>
      <c r="Y30" s="107"/>
      <c r="Z30" s="108"/>
      <c r="AA30" s="107"/>
      <c r="AB30" s="108"/>
      <c r="AC30" s="107"/>
      <c r="AD30" s="108"/>
      <c r="AE30" s="108"/>
      <c r="AF30" s="107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65"/>
      <c r="CF30" s="69"/>
      <c r="CH30" s="3" t="s">
        <v>59</v>
      </c>
    </row>
    <row r="31" spans="1:86" s="97" customFormat="1" ht="12.75" customHeight="1" thickBot="1" x14ac:dyDescent="0.25">
      <c r="A31" s="204" t="s">
        <v>42</v>
      </c>
      <c r="B31" s="210" t="s">
        <v>104</v>
      </c>
      <c r="C31" s="29">
        <v>6000000</v>
      </c>
      <c r="D31" s="30">
        <v>38835</v>
      </c>
      <c r="E31" s="30">
        <v>42853</v>
      </c>
      <c r="F31" s="31">
        <v>5250000</v>
      </c>
      <c r="G31" s="31">
        <v>0</v>
      </c>
      <c r="H31" s="31">
        <f>F31-G31</f>
        <v>5250000</v>
      </c>
      <c r="I31" s="31">
        <v>750000</v>
      </c>
      <c r="J31" s="31">
        <f>H31-I31</f>
        <v>4500000</v>
      </c>
      <c r="K31" s="31">
        <v>750000</v>
      </c>
      <c r="L31" s="31">
        <v>0</v>
      </c>
      <c r="M31" s="32">
        <v>93660</v>
      </c>
      <c r="N31" s="38">
        <v>39200</v>
      </c>
      <c r="O31" s="34"/>
      <c r="P31" s="35"/>
      <c r="Q31" s="37" t="s">
        <v>17</v>
      </c>
      <c r="R31" s="72">
        <f>J31-K31</f>
        <v>3750000</v>
      </c>
      <c r="S31" s="31">
        <v>750000</v>
      </c>
      <c r="T31" s="72">
        <f>R31-S31</f>
        <v>3000000</v>
      </c>
      <c r="U31" s="31">
        <v>750000</v>
      </c>
      <c r="V31" s="72">
        <f>T31-U31</f>
        <v>2250000</v>
      </c>
      <c r="W31" s="64">
        <v>0</v>
      </c>
      <c r="X31" s="72">
        <f>V31-W31</f>
        <v>2250000</v>
      </c>
      <c r="Y31" s="109">
        <v>750000</v>
      </c>
      <c r="Z31" s="259" t="s">
        <v>75</v>
      </c>
      <c r="AA31" s="259"/>
      <c r="AB31" s="368" t="s">
        <v>164</v>
      </c>
      <c r="AC31" s="368"/>
      <c r="AD31" s="368"/>
      <c r="AE31" s="368"/>
      <c r="AF31" s="259"/>
      <c r="AG31" s="259"/>
      <c r="AH31" s="259"/>
      <c r="AI31" s="259"/>
      <c r="AJ31" s="259"/>
      <c r="AK31" s="259"/>
      <c r="AL31" s="259"/>
      <c r="AM31" s="259"/>
      <c r="AN31" s="259"/>
      <c r="AO31" s="259"/>
      <c r="AP31" s="259"/>
      <c r="AQ31" s="259"/>
      <c r="AR31" s="259"/>
      <c r="AS31" s="259"/>
      <c r="AT31" s="259"/>
      <c r="AU31" s="259"/>
      <c r="AV31" s="259"/>
      <c r="AW31" s="259"/>
      <c r="AX31" s="259"/>
      <c r="AY31" s="259"/>
      <c r="AZ31" s="259"/>
      <c r="BA31" s="259"/>
      <c r="BB31" s="259"/>
      <c r="BC31" s="259"/>
      <c r="BD31" s="259"/>
      <c r="BE31" s="259"/>
      <c r="BF31" s="259"/>
      <c r="BG31" s="259"/>
      <c r="BH31" s="259"/>
      <c r="BI31" s="259"/>
      <c r="BJ31" s="259"/>
      <c r="BK31" s="259"/>
      <c r="BL31" s="259"/>
      <c r="BM31" s="259"/>
      <c r="BN31" s="259"/>
      <c r="BO31" s="259"/>
      <c r="BP31" s="259"/>
      <c r="BQ31" s="259"/>
      <c r="BR31" s="259"/>
      <c r="BS31" s="259"/>
      <c r="BT31" s="259"/>
      <c r="BU31" s="259"/>
      <c r="BV31" s="259"/>
      <c r="BW31" s="259"/>
      <c r="BX31" s="259"/>
      <c r="BY31" s="259"/>
      <c r="BZ31" s="259"/>
      <c r="CA31" s="259"/>
      <c r="CB31" s="259"/>
      <c r="CC31" s="259"/>
      <c r="CD31" s="259"/>
      <c r="CE31" s="234" t="s">
        <v>40</v>
      </c>
      <c r="CF31" s="52"/>
      <c r="CG31" s="52"/>
    </row>
    <row r="32" spans="1:86" ht="9" customHeight="1" thickBot="1" x14ac:dyDescent="0.2">
      <c r="A32" s="25"/>
      <c r="B32" s="35" t="s">
        <v>157</v>
      </c>
      <c r="C32" s="29">
        <v>3465720</v>
      </c>
      <c r="D32" s="30">
        <v>39261</v>
      </c>
      <c r="E32" s="30">
        <v>42914</v>
      </c>
      <c r="F32" s="34">
        <v>3465720</v>
      </c>
      <c r="G32" s="34">
        <v>433215</v>
      </c>
      <c r="H32" s="34">
        <f>F32-G32</f>
        <v>3032505</v>
      </c>
      <c r="I32" s="34">
        <v>433215</v>
      </c>
      <c r="J32" s="31">
        <f>H32-I32</f>
        <v>2599290</v>
      </c>
      <c r="K32" s="34">
        <v>433215</v>
      </c>
      <c r="L32" s="31">
        <v>0</v>
      </c>
      <c r="M32" s="32">
        <v>491231.15279999998</v>
      </c>
      <c r="N32" s="38">
        <v>39992</v>
      </c>
      <c r="O32" s="34"/>
      <c r="P32" s="35"/>
      <c r="Q32" s="37" t="s">
        <v>16</v>
      </c>
      <c r="R32" s="72">
        <f>J32-K32</f>
        <v>2166075</v>
      </c>
      <c r="S32" s="34">
        <v>433215</v>
      </c>
      <c r="T32" s="72">
        <f>R32-S32</f>
        <v>1732860</v>
      </c>
      <c r="U32" s="34">
        <v>433215</v>
      </c>
      <c r="V32" s="72">
        <f>T32-U32</f>
        <v>1299645</v>
      </c>
      <c r="W32" s="34">
        <v>433215</v>
      </c>
      <c r="X32" s="78">
        <f>V32-W32</f>
        <v>866430</v>
      </c>
      <c r="Y32" s="34">
        <v>433215</v>
      </c>
      <c r="Z32" s="78">
        <f>X32-Y32</f>
        <v>433215</v>
      </c>
      <c r="AA32" s="152">
        <v>433215</v>
      </c>
      <c r="AB32" s="105"/>
      <c r="AC32" s="34"/>
      <c r="AD32" s="105"/>
      <c r="AE32" s="105"/>
      <c r="AF32" s="34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234" t="s">
        <v>39</v>
      </c>
    </row>
    <row r="33" spans="1:85" ht="3.75" hidden="1" customHeight="1" thickBot="1" x14ac:dyDescent="0.2">
      <c r="A33" s="97"/>
      <c r="B33" s="381" t="s">
        <v>42</v>
      </c>
      <c r="C33" s="378"/>
      <c r="D33" s="215"/>
      <c r="E33" s="215"/>
      <c r="F33" s="108"/>
      <c r="G33" s="108"/>
      <c r="H33" s="108"/>
      <c r="I33" s="226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7"/>
      <c r="V33" s="108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235"/>
      <c r="CF33" s="27"/>
    </row>
    <row r="34" spans="1:85" s="97" customFormat="1" ht="19.149999999999999" customHeight="1" thickTop="1" thickBot="1" x14ac:dyDescent="0.25">
      <c r="A34" s="299" t="s">
        <v>42</v>
      </c>
      <c r="B34" s="300" t="s">
        <v>158</v>
      </c>
      <c r="C34" s="111">
        <v>6453753</v>
      </c>
      <c r="D34" s="227">
        <v>44736</v>
      </c>
      <c r="E34" s="227">
        <v>48023</v>
      </c>
      <c r="F34" s="106">
        <v>5250000</v>
      </c>
      <c r="G34" s="106">
        <v>0</v>
      </c>
      <c r="H34" s="106">
        <f>F34-G34</f>
        <v>5250000</v>
      </c>
      <c r="I34" s="106">
        <v>750000</v>
      </c>
      <c r="J34" s="106">
        <f>H34-I34</f>
        <v>4500000</v>
      </c>
      <c r="K34" s="106">
        <v>750000</v>
      </c>
      <c r="L34" s="106">
        <v>0</v>
      </c>
      <c r="M34" s="228">
        <v>93660</v>
      </c>
      <c r="N34" s="229">
        <v>39200</v>
      </c>
      <c r="O34" s="105"/>
      <c r="P34" s="230"/>
      <c r="Q34" s="231" t="s">
        <v>17</v>
      </c>
      <c r="R34" s="106">
        <f>J34-K34</f>
        <v>3750000</v>
      </c>
      <c r="S34" s="106">
        <v>750000</v>
      </c>
      <c r="T34" s="106">
        <f>R34-S34</f>
        <v>3000000</v>
      </c>
      <c r="U34" s="106">
        <v>750000</v>
      </c>
      <c r="V34" s="106">
        <f>T34-U34</f>
        <v>2250000</v>
      </c>
      <c r="W34" s="106">
        <v>0</v>
      </c>
      <c r="X34" s="106">
        <f>V34-W34</f>
        <v>2250000</v>
      </c>
      <c r="Y34" s="301">
        <v>750000</v>
      </c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259"/>
      <c r="AN34" s="259"/>
      <c r="AO34" s="259"/>
      <c r="AP34" s="259"/>
      <c r="AQ34" s="259"/>
      <c r="AR34" s="259"/>
      <c r="AS34" s="259"/>
      <c r="AT34" s="259"/>
      <c r="AU34" s="259"/>
      <c r="AV34" s="259"/>
      <c r="AW34" s="259"/>
      <c r="AX34" s="259"/>
      <c r="AY34" s="259"/>
      <c r="AZ34" s="259"/>
      <c r="BA34" s="259"/>
      <c r="BB34" s="259"/>
      <c r="BC34" s="259"/>
      <c r="BD34" s="259"/>
      <c r="BE34" s="207">
        <v>6453753</v>
      </c>
      <c r="BF34" s="101">
        <v>0</v>
      </c>
      <c r="BG34" s="318">
        <v>129347.75</v>
      </c>
      <c r="BH34" s="314">
        <v>6324405.25</v>
      </c>
      <c r="BI34" s="314"/>
      <c r="BJ34" s="318">
        <v>790550.64</v>
      </c>
      <c r="BK34" s="101">
        <f>BH34/32*2</f>
        <v>395275.328125</v>
      </c>
      <c r="BL34" s="207">
        <f>BH34-BJ34-BK34</f>
        <v>5138579.2818750003</v>
      </c>
      <c r="BM34" s="314"/>
      <c r="BN34" s="101">
        <v>790550.65</v>
      </c>
      <c r="BO34" s="318">
        <v>4348028.63</v>
      </c>
      <c r="BP34" s="207">
        <f>BL34-BN34-BO34</f>
        <v>1.875000074505806E-3</v>
      </c>
      <c r="BQ34" s="223"/>
      <c r="BR34" s="101"/>
      <c r="BS34" s="207"/>
      <c r="BT34" s="101"/>
      <c r="BU34" s="207"/>
      <c r="BV34" s="101"/>
      <c r="BW34" s="207"/>
      <c r="BX34" s="101"/>
      <c r="BY34" s="207"/>
      <c r="BZ34" s="101"/>
      <c r="CA34" s="207"/>
      <c r="CB34" s="207"/>
      <c r="CC34" s="207"/>
      <c r="CE34" s="302" t="s">
        <v>160</v>
      </c>
      <c r="CF34" s="303" t="s">
        <v>161</v>
      </c>
      <c r="CG34" s="102"/>
    </row>
    <row r="35" spans="1:85" ht="9.75" thickBot="1" x14ac:dyDescent="0.2">
      <c r="CD35" s="1"/>
      <c r="CE35" s="3"/>
      <c r="CF35" s="1"/>
    </row>
    <row r="36" spans="1:85" ht="10.5" customHeight="1" thickTop="1" thickBot="1" x14ac:dyDescent="0.2">
      <c r="A36" s="205" t="s">
        <v>37</v>
      </c>
      <c r="B36" s="372" t="s">
        <v>93</v>
      </c>
      <c r="C36" s="373"/>
      <c r="D36" s="112"/>
      <c r="E36" s="112"/>
      <c r="F36" s="227">
        <v>42914</v>
      </c>
      <c r="G36" s="105">
        <v>3465720</v>
      </c>
      <c r="H36" s="105">
        <v>433215</v>
      </c>
      <c r="I36" s="105">
        <f>G36-H36</f>
        <v>3032505</v>
      </c>
      <c r="J36" s="105">
        <v>433215</v>
      </c>
      <c r="K36" s="106">
        <f>I36-J36</f>
        <v>2599290</v>
      </c>
      <c r="L36" s="105">
        <v>433215</v>
      </c>
      <c r="M36" s="106">
        <v>0</v>
      </c>
      <c r="N36" s="228">
        <v>491231.15279999998</v>
      </c>
      <c r="O36" s="229">
        <v>39992</v>
      </c>
      <c r="P36" s="105"/>
      <c r="Q36" s="230"/>
      <c r="R36" s="231" t="s">
        <v>16</v>
      </c>
      <c r="S36" s="106">
        <f>K36-L36</f>
        <v>2166075</v>
      </c>
      <c r="T36" s="105">
        <v>433215</v>
      </c>
      <c r="U36" s="106">
        <f>S36-T36</f>
        <v>1732860</v>
      </c>
      <c r="V36" s="105">
        <v>433215</v>
      </c>
      <c r="W36" s="106">
        <f>U36-V36</f>
        <v>1299645</v>
      </c>
      <c r="X36" s="105"/>
      <c r="Y36" s="105"/>
      <c r="Z36" s="232"/>
      <c r="AA36" s="105"/>
      <c r="AB36" s="233"/>
      <c r="AC36" s="186"/>
      <c r="AD36" s="223"/>
      <c r="AE36" s="223"/>
      <c r="AF36" s="105"/>
      <c r="AG36" s="207"/>
      <c r="AH36" s="207"/>
      <c r="AI36" s="105"/>
      <c r="AJ36" s="207"/>
      <c r="AK36" s="105"/>
      <c r="AL36" s="207"/>
      <c r="AM36" s="105"/>
      <c r="AN36" s="207"/>
      <c r="AO36" s="105"/>
      <c r="AP36" s="207"/>
      <c r="AQ36" s="105"/>
      <c r="AR36" s="207"/>
      <c r="AS36" s="105"/>
      <c r="AT36" s="207"/>
      <c r="AU36" s="105"/>
      <c r="AV36" s="207"/>
      <c r="AW36" s="105"/>
      <c r="AX36" s="207"/>
      <c r="AY36" s="105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368" t="s">
        <v>203</v>
      </c>
      <c r="BN36" s="368"/>
      <c r="BO36" s="368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235"/>
      <c r="CF36" s="187" t="s">
        <v>94</v>
      </c>
    </row>
    <row r="37" spans="1:85" ht="11.25" customHeight="1" thickTop="1" thickBot="1" x14ac:dyDescent="0.2">
      <c r="B37" s="28" t="s">
        <v>87</v>
      </c>
      <c r="C37" s="111">
        <v>5967767.25</v>
      </c>
      <c r="D37" s="40">
        <v>42936</v>
      </c>
      <c r="E37" s="40">
        <v>46588</v>
      </c>
      <c r="F37" s="30">
        <v>42914</v>
      </c>
      <c r="G37" s="34">
        <v>3465720</v>
      </c>
      <c r="H37" s="34">
        <v>433215</v>
      </c>
      <c r="I37" s="34">
        <f>G37-H37</f>
        <v>3032505</v>
      </c>
      <c r="J37" s="34">
        <v>433215</v>
      </c>
      <c r="K37" s="31">
        <f>I37-J37</f>
        <v>2599290</v>
      </c>
      <c r="L37" s="34">
        <v>433215</v>
      </c>
      <c r="M37" s="31">
        <v>0</v>
      </c>
      <c r="N37" s="32">
        <v>491231.15279999998</v>
      </c>
      <c r="O37" s="38">
        <v>39992</v>
      </c>
      <c r="P37" s="34"/>
      <c r="Q37" s="35"/>
      <c r="R37" s="37" t="s">
        <v>16</v>
      </c>
      <c r="S37" s="72">
        <f>K37-L37</f>
        <v>2166075</v>
      </c>
      <c r="T37" s="34">
        <v>433215</v>
      </c>
      <c r="U37" s="72">
        <f>S37-T37</f>
        <v>1732860</v>
      </c>
      <c r="V37" s="34">
        <v>433215</v>
      </c>
      <c r="W37" s="72">
        <f>U37-V37</f>
        <v>1299645</v>
      </c>
      <c r="X37" s="173"/>
      <c r="Y37" s="105"/>
      <c r="Z37" s="185">
        <v>5967767.25</v>
      </c>
      <c r="AA37" s="105"/>
      <c r="AB37" s="184">
        <v>5967767.25</v>
      </c>
      <c r="AC37" s="186">
        <v>165771.3125</v>
      </c>
      <c r="AD37" s="154">
        <f>AB37-AC37</f>
        <v>5801995.9375</v>
      </c>
      <c r="AE37" s="223"/>
      <c r="AF37" s="255">
        <v>5801995.9375</v>
      </c>
      <c r="AG37" s="270" t="s">
        <v>143</v>
      </c>
      <c r="AH37" s="270"/>
      <c r="AI37" s="270"/>
      <c r="AJ37" s="270"/>
      <c r="AK37" s="270"/>
      <c r="AL37" s="270"/>
      <c r="AM37" s="270"/>
      <c r="AN37" s="270"/>
      <c r="AO37" s="270"/>
      <c r="AP37" s="270"/>
      <c r="AQ37" s="270"/>
      <c r="AR37" s="270"/>
      <c r="AS37" s="270"/>
      <c r="AT37" s="270"/>
      <c r="AU37" s="270"/>
      <c r="AV37" s="270"/>
      <c r="AW37" s="270"/>
      <c r="AX37" s="270"/>
      <c r="AY37" s="270"/>
      <c r="AZ37" s="270"/>
      <c r="BA37" s="270"/>
      <c r="BB37" s="270"/>
      <c r="BC37" s="275"/>
      <c r="BD37" s="275"/>
      <c r="BE37" s="275"/>
      <c r="BF37" s="275"/>
      <c r="BG37" s="271"/>
      <c r="BH37" s="271"/>
      <c r="BI37" s="271"/>
      <c r="BJ37" s="271"/>
      <c r="BK37" s="271"/>
      <c r="BL37" s="271"/>
      <c r="BM37" s="271"/>
      <c r="BN37" s="271"/>
      <c r="BO37" s="271"/>
      <c r="BP37" s="271"/>
      <c r="BQ37" s="271"/>
      <c r="BR37" s="271"/>
      <c r="BS37" s="271"/>
      <c r="BT37" s="271"/>
      <c r="BU37" s="271"/>
      <c r="BV37" s="271"/>
      <c r="BW37" s="271"/>
      <c r="BX37" s="271"/>
      <c r="BY37" s="271"/>
      <c r="BZ37" s="271"/>
      <c r="CA37" s="271"/>
      <c r="CB37" s="271"/>
      <c r="CC37" s="271"/>
      <c r="CD37" s="271"/>
      <c r="CE37" s="234" t="s">
        <v>39</v>
      </c>
      <c r="CF37" s="69"/>
    </row>
    <row r="38" spans="1:85" ht="11.25" customHeight="1" thickTop="1" thickBot="1" x14ac:dyDescent="0.2">
      <c r="B38" s="85"/>
      <c r="C38" s="304"/>
      <c r="D38" s="30"/>
      <c r="E38" s="30"/>
      <c r="F38" s="30"/>
      <c r="G38" s="34"/>
      <c r="H38" s="34"/>
      <c r="I38" s="34"/>
      <c r="J38" s="34"/>
      <c r="K38" s="31"/>
      <c r="L38" s="34"/>
      <c r="M38" s="31"/>
      <c r="N38" s="32"/>
      <c r="O38" s="38"/>
      <c r="P38" s="34"/>
      <c r="Q38" s="35"/>
      <c r="R38" s="37"/>
      <c r="S38" s="72"/>
      <c r="T38" s="34"/>
      <c r="U38" s="72"/>
      <c r="V38" s="34"/>
      <c r="W38" s="72"/>
      <c r="X38" s="173"/>
      <c r="Y38" s="105"/>
      <c r="Z38" s="305"/>
      <c r="AA38" s="100"/>
      <c r="AB38" s="306"/>
      <c r="AC38" s="307"/>
      <c r="AD38" s="154"/>
      <c r="AE38" s="223"/>
      <c r="AF38" s="255"/>
      <c r="AG38" s="298"/>
      <c r="AH38" s="298"/>
      <c r="AI38" s="298"/>
      <c r="AJ38" s="298"/>
      <c r="AK38" s="298"/>
      <c r="AL38" s="298"/>
      <c r="AM38" s="298"/>
      <c r="AN38" s="298"/>
      <c r="AO38" s="298"/>
      <c r="AP38" s="298"/>
      <c r="AQ38" s="298"/>
      <c r="AR38" s="298"/>
      <c r="AS38" s="298"/>
      <c r="AT38" s="298"/>
      <c r="AU38" s="298"/>
      <c r="AV38" s="298"/>
      <c r="AW38" s="298"/>
      <c r="AX38" s="298"/>
      <c r="AY38" s="298"/>
      <c r="AZ38" s="298"/>
      <c r="BA38" s="298"/>
      <c r="BB38" s="298"/>
      <c r="BC38" s="271"/>
      <c r="BD38" s="271"/>
      <c r="BE38" s="271"/>
      <c r="BF38" s="271"/>
      <c r="BG38" s="271"/>
      <c r="BH38" s="271"/>
      <c r="BI38" s="271"/>
      <c r="BJ38" s="271"/>
      <c r="BK38" s="271"/>
      <c r="BL38" s="271"/>
      <c r="BM38" s="271"/>
      <c r="BN38" s="271"/>
      <c r="BO38" s="271"/>
      <c r="BP38" s="271"/>
      <c r="BQ38" s="271"/>
      <c r="BR38" s="271"/>
      <c r="BS38" s="271"/>
      <c r="BT38" s="271"/>
      <c r="BU38" s="271"/>
      <c r="BV38" s="271"/>
      <c r="BW38" s="271"/>
      <c r="BX38" s="271"/>
      <c r="BY38" s="271"/>
      <c r="BZ38" s="271"/>
      <c r="CA38" s="271"/>
      <c r="CB38" s="271"/>
      <c r="CC38" s="271"/>
      <c r="CD38" s="271"/>
      <c r="CE38" s="234"/>
      <c r="CF38" s="69"/>
    </row>
    <row r="39" spans="1:85" ht="11.25" customHeight="1" thickTop="1" thickBot="1" x14ac:dyDescent="0.2">
      <c r="B39" s="372" t="s">
        <v>183</v>
      </c>
      <c r="C39" s="373"/>
      <c r="D39" s="30"/>
      <c r="E39" s="30"/>
      <c r="F39" s="30"/>
      <c r="G39" s="34"/>
      <c r="H39" s="34"/>
      <c r="I39" s="34"/>
      <c r="J39" s="34"/>
      <c r="K39" s="31"/>
      <c r="L39" s="34"/>
      <c r="M39" s="31"/>
      <c r="N39" s="32"/>
      <c r="O39" s="38"/>
      <c r="P39" s="34"/>
      <c r="Q39" s="35"/>
      <c r="R39" s="37"/>
      <c r="S39" s="72"/>
      <c r="T39" s="34"/>
      <c r="U39" s="72"/>
      <c r="V39" s="34"/>
      <c r="W39" s="72"/>
      <c r="X39" s="173"/>
      <c r="Y39" s="105"/>
      <c r="Z39" s="305"/>
      <c r="AA39" s="100"/>
      <c r="AB39" s="306"/>
      <c r="AC39" s="307"/>
      <c r="AD39" s="154"/>
      <c r="AE39" s="223"/>
      <c r="AF39" s="255"/>
      <c r="AG39" s="298"/>
      <c r="AH39" s="298"/>
      <c r="AI39" s="298"/>
      <c r="AJ39" s="298"/>
      <c r="AK39" s="298"/>
      <c r="AL39" s="298"/>
      <c r="AM39" s="298"/>
      <c r="AN39" s="298"/>
      <c r="AO39" s="298"/>
      <c r="AP39" s="298"/>
      <c r="AQ39" s="298"/>
      <c r="AR39" s="298"/>
      <c r="AS39" s="298"/>
      <c r="AT39" s="298"/>
      <c r="AU39" s="298"/>
      <c r="AV39" s="298"/>
      <c r="AW39" s="298"/>
      <c r="AX39" s="298"/>
      <c r="AY39" s="298"/>
      <c r="AZ39" s="298"/>
      <c r="BA39" s="298"/>
      <c r="BB39" s="271"/>
      <c r="BC39" s="271"/>
      <c r="BD39" s="271"/>
      <c r="BE39" s="271"/>
      <c r="BF39" s="271"/>
      <c r="BG39" s="271"/>
      <c r="BH39" s="271"/>
      <c r="BI39" s="271"/>
      <c r="BJ39" s="271"/>
      <c r="BK39" s="271"/>
      <c r="BL39" s="271"/>
      <c r="BM39" s="271"/>
      <c r="BN39" s="271"/>
      <c r="BO39" s="271"/>
      <c r="BP39" s="271"/>
      <c r="BQ39" s="271"/>
      <c r="BR39" s="271"/>
      <c r="BS39" s="271"/>
      <c r="BT39" s="271"/>
      <c r="BU39" s="271"/>
      <c r="BV39" s="271"/>
      <c r="BW39" s="271"/>
      <c r="BX39" s="271"/>
      <c r="BY39" s="271"/>
      <c r="BZ39" s="271"/>
      <c r="CA39" s="271"/>
      <c r="CB39" s="271"/>
      <c r="CC39" s="271"/>
      <c r="CD39" s="271"/>
      <c r="CE39" s="234"/>
      <c r="CF39" s="69"/>
    </row>
    <row r="40" spans="1:85" s="97" customFormat="1" ht="19.149999999999999" customHeight="1" thickTop="1" thickBot="1" x14ac:dyDescent="0.25">
      <c r="A40" s="299" t="s">
        <v>42</v>
      </c>
      <c r="B40" s="316" t="s">
        <v>179</v>
      </c>
      <c r="C40" s="111">
        <v>7352734.0499999998</v>
      </c>
      <c r="D40" s="227">
        <v>44900</v>
      </c>
      <c r="E40" s="227">
        <v>48187</v>
      </c>
      <c r="F40" s="106">
        <v>5250000</v>
      </c>
      <c r="G40" s="106">
        <v>0</v>
      </c>
      <c r="H40" s="106">
        <f>F40-G40</f>
        <v>5250000</v>
      </c>
      <c r="I40" s="106">
        <v>750000</v>
      </c>
      <c r="J40" s="106">
        <f>H40-I40</f>
        <v>4500000</v>
      </c>
      <c r="K40" s="106">
        <v>750000</v>
      </c>
      <c r="L40" s="106">
        <v>0</v>
      </c>
      <c r="M40" s="228">
        <v>93660</v>
      </c>
      <c r="N40" s="229">
        <v>39200</v>
      </c>
      <c r="O40" s="105"/>
      <c r="P40" s="230"/>
      <c r="Q40" s="231" t="s">
        <v>17</v>
      </c>
      <c r="R40" s="106">
        <f>J40-K40</f>
        <v>3750000</v>
      </c>
      <c r="S40" s="106">
        <v>750000</v>
      </c>
      <c r="T40" s="106">
        <f>R40-S40</f>
        <v>3000000</v>
      </c>
      <c r="U40" s="106">
        <v>750000</v>
      </c>
      <c r="V40" s="106">
        <f>T40-U40</f>
        <v>2250000</v>
      </c>
      <c r="W40" s="106">
        <v>0</v>
      </c>
      <c r="X40" s="106">
        <f>V40-W40</f>
        <v>2250000</v>
      </c>
      <c r="Y40" s="301">
        <v>750000</v>
      </c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259"/>
      <c r="AN40" s="259"/>
      <c r="AO40" s="259"/>
      <c r="AP40" s="259"/>
      <c r="AQ40" s="259"/>
      <c r="AR40" s="259"/>
      <c r="AS40" s="259"/>
      <c r="AT40" s="259"/>
      <c r="AU40" s="259"/>
      <c r="AV40" s="259"/>
      <c r="AW40" s="259"/>
      <c r="AX40" s="259"/>
      <c r="AY40" s="259"/>
      <c r="AZ40" s="259"/>
      <c r="BA40" s="259"/>
      <c r="BB40" s="259"/>
      <c r="BC40" s="259"/>
      <c r="BD40" s="259"/>
      <c r="BE40" s="207">
        <v>7352734.0499999998</v>
      </c>
      <c r="BF40" s="101">
        <v>0</v>
      </c>
      <c r="BG40" s="101"/>
      <c r="BH40" s="207">
        <f>BE40-BF40</f>
        <v>7352734.0499999998</v>
      </c>
      <c r="BI40" s="223"/>
      <c r="BJ40" s="101"/>
      <c r="BK40" s="101"/>
      <c r="BL40" s="207">
        <f>BH40-BK40</f>
        <v>7352734.0499999998</v>
      </c>
      <c r="BM40" s="223"/>
      <c r="BN40" s="101">
        <f>BH40/32*4</f>
        <v>919091.75624999998</v>
      </c>
      <c r="BO40" s="318">
        <v>6433642.29</v>
      </c>
      <c r="BP40" s="207">
        <f>BL40-BN40-BO40</f>
        <v>3.7500001490116119E-3</v>
      </c>
      <c r="BQ40" s="223"/>
      <c r="BR40" s="101"/>
      <c r="BS40" s="207"/>
      <c r="BT40" s="101"/>
      <c r="BU40" s="207"/>
      <c r="BV40" s="101"/>
      <c r="BW40" s="207"/>
      <c r="BX40" s="101"/>
      <c r="BY40" s="207"/>
      <c r="BZ40" s="101"/>
      <c r="CA40" s="207"/>
      <c r="CB40" s="101"/>
      <c r="CC40" s="207"/>
      <c r="CD40" s="207"/>
      <c r="CE40" s="302" t="s">
        <v>160</v>
      </c>
      <c r="CF40" s="321" t="s">
        <v>187</v>
      </c>
      <c r="CG40" s="102"/>
    </row>
    <row r="41" spans="1:85" s="97" customFormat="1" ht="10.9" customHeight="1" thickTop="1" thickBot="1" x14ac:dyDescent="0.25">
      <c r="A41" s="299"/>
      <c r="B41" s="385" t="s">
        <v>78</v>
      </c>
      <c r="C41" s="386"/>
      <c r="D41" s="227"/>
      <c r="E41" s="227"/>
      <c r="F41" s="106"/>
      <c r="G41" s="106"/>
      <c r="H41" s="106"/>
      <c r="I41" s="106"/>
      <c r="J41" s="106"/>
      <c r="K41" s="106"/>
      <c r="L41" s="106"/>
      <c r="M41" s="228"/>
      <c r="N41" s="229"/>
      <c r="O41" s="105"/>
      <c r="P41" s="230"/>
      <c r="Q41" s="231"/>
      <c r="R41" s="106"/>
      <c r="S41" s="106"/>
      <c r="T41" s="106"/>
      <c r="U41" s="106"/>
      <c r="V41" s="106"/>
      <c r="W41" s="106"/>
      <c r="X41" s="106"/>
      <c r="Y41" s="301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259"/>
      <c r="AN41" s="259"/>
      <c r="AO41" s="259"/>
      <c r="AP41" s="259"/>
      <c r="AQ41" s="259"/>
      <c r="AR41" s="259"/>
      <c r="AS41" s="259"/>
      <c r="AT41" s="259"/>
      <c r="AU41" s="259"/>
      <c r="AV41" s="259"/>
      <c r="AW41" s="259"/>
      <c r="AX41" s="259"/>
      <c r="AY41" s="259"/>
      <c r="AZ41" s="259"/>
      <c r="BA41" s="259"/>
      <c r="BB41" s="259"/>
      <c r="BC41" s="259"/>
      <c r="BD41" s="259"/>
      <c r="BE41" s="207"/>
      <c r="BF41" s="101"/>
      <c r="BG41" s="101"/>
      <c r="BH41" s="207"/>
      <c r="BI41" s="223"/>
      <c r="BJ41" s="101"/>
      <c r="BK41" s="101"/>
      <c r="BL41" s="207"/>
      <c r="BM41" s="368" t="s">
        <v>203</v>
      </c>
      <c r="BN41" s="368"/>
      <c r="BO41" s="368"/>
      <c r="BP41" s="207"/>
      <c r="BQ41" s="223"/>
      <c r="BR41" s="101"/>
      <c r="BS41" s="207"/>
      <c r="BT41" s="101"/>
      <c r="BU41" s="207"/>
      <c r="BV41" s="101"/>
      <c r="BW41" s="207"/>
      <c r="BX41" s="101"/>
      <c r="BY41" s="207"/>
      <c r="BZ41" s="101"/>
      <c r="CA41" s="207"/>
      <c r="CB41" s="101"/>
      <c r="CC41" s="207"/>
      <c r="CD41" s="207"/>
      <c r="CE41" s="302"/>
      <c r="CF41" s="317"/>
      <c r="CG41" s="102"/>
    </row>
    <row r="42" spans="1:85" s="97" customFormat="1" ht="19.149999999999999" customHeight="1" thickTop="1" thickBot="1" x14ac:dyDescent="0.25">
      <c r="A42" s="299" t="s">
        <v>42</v>
      </c>
      <c r="B42" s="316" t="s">
        <v>180</v>
      </c>
      <c r="C42" s="111">
        <v>7339094.3799999999</v>
      </c>
      <c r="D42" s="227">
        <v>44890</v>
      </c>
      <c r="E42" s="227">
        <v>48207</v>
      </c>
      <c r="F42" s="106">
        <v>5250000</v>
      </c>
      <c r="G42" s="106">
        <v>0</v>
      </c>
      <c r="H42" s="106">
        <f>F42-G42</f>
        <v>5250000</v>
      </c>
      <c r="I42" s="106">
        <v>750000</v>
      </c>
      <c r="J42" s="106">
        <f>H42-I42</f>
        <v>4500000</v>
      </c>
      <c r="K42" s="106">
        <v>750000</v>
      </c>
      <c r="L42" s="106">
        <v>0</v>
      </c>
      <c r="M42" s="228">
        <v>93660</v>
      </c>
      <c r="N42" s="229">
        <v>39200</v>
      </c>
      <c r="O42" s="105"/>
      <c r="P42" s="230"/>
      <c r="Q42" s="231" t="s">
        <v>17</v>
      </c>
      <c r="R42" s="106">
        <f>J42-K42</f>
        <v>3750000</v>
      </c>
      <c r="S42" s="106">
        <v>750000</v>
      </c>
      <c r="T42" s="106">
        <f>R42-S42</f>
        <v>3000000</v>
      </c>
      <c r="U42" s="106">
        <v>750000</v>
      </c>
      <c r="V42" s="106">
        <f>T42-U42</f>
        <v>2250000</v>
      </c>
      <c r="W42" s="106">
        <v>0</v>
      </c>
      <c r="X42" s="106">
        <f>V42-W42</f>
        <v>2250000</v>
      </c>
      <c r="Y42" s="301">
        <v>750000</v>
      </c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259"/>
      <c r="AN42" s="259"/>
      <c r="AO42" s="259"/>
      <c r="AP42" s="259"/>
      <c r="AQ42" s="259"/>
      <c r="AR42" s="259"/>
      <c r="AS42" s="259"/>
      <c r="AT42" s="259"/>
      <c r="AU42" s="259"/>
      <c r="AV42" s="259"/>
      <c r="AW42" s="259"/>
      <c r="AX42" s="259"/>
      <c r="AY42" s="259"/>
      <c r="AZ42" s="259"/>
      <c r="BA42" s="259"/>
      <c r="BB42" s="259"/>
      <c r="BC42" s="259"/>
      <c r="BD42" s="259"/>
      <c r="BE42" s="207">
        <v>7339094.3799999999</v>
      </c>
      <c r="BF42" s="368" t="s">
        <v>197</v>
      </c>
      <c r="BG42" s="368"/>
      <c r="BH42" s="207">
        <f>BE42</f>
        <v>7339094.3799999999</v>
      </c>
      <c r="BI42" s="223"/>
      <c r="BJ42" s="318">
        <v>7339094.3799999999</v>
      </c>
      <c r="BK42" s="101"/>
      <c r="BL42" s="207"/>
      <c r="BM42" s="223"/>
      <c r="BN42" s="101"/>
      <c r="BP42" s="207"/>
      <c r="BQ42" s="223"/>
      <c r="BR42" s="101"/>
      <c r="BS42" s="207"/>
      <c r="BT42" s="101"/>
      <c r="BU42" s="207"/>
      <c r="BV42" s="101"/>
      <c r="BW42" s="207"/>
      <c r="BX42" s="101"/>
      <c r="BY42" s="207"/>
      <c r="BZ42" s="101"/>
      <c r="CA42" s="207"/>
      <c r="CB42" s="101"/>
      <c r="CC42" s="207"/>
      <c r="CE42" s="302" t="s">
        <v>160</v>
      </c>
      <c r="CF42" s="321" t="s">
        <v>188</v>
      </c>
      <c r="CG42" s="102"/>
    </row>
    <row r="43" spans="1:85" s="97" customFormat="1" ht="21.6" customHeight="1" thickTop="1" thickBot="1" x14ac:dyDescent="0.25">
      <c r="A43" s="299"/>
      <c r="B43" s="415" t="s">
        <v>200</v>
      </c>
      <c r="C43" s="416"/>
      <c r="D43" s="227"/>
      <c r="E43" s="227"/>
      <c r="F43" s="106"/>
      <c r="G43" s="106"/>
      <c r="H43" s="106"/>
      <c r="I43" s="106"/>
      <c r="J43" s="106"/>
      <c r="K43" s="106"/>
      <c r="L43" s="106"/>
      <c r="M43" s="228"/>
      <c r="N43" s="229"/>
      <c r="O43" s="105"/>
      <c r="P43" s="230"/>
      <c r="Q43" s="231"/>
      <c r="R43" s="106"/>
      <c r="S43" s="106"/>
      <c r="T43" s="106"/>
      <c r="U43" s="106"/>
      <c r="V43" s="106"/>
      <c r="W43" s="106"/>
      <c r="X43" s="106"/>
      <c r="Y43" s="301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259"/>
      <c r="AN43" s="259"/>
      <c r="AO43" s="259"/>
      <c r="AP43" s="259"/>
      <c r="AQ43" s="259"/>
      <c r="AR43" s="259"/>
      <c r="AS43" s="259"/>
      <c r="AT43" s="259"/>
      <c r="AU43" s="259"/>
      <c r="AV43" s="259"/>
      <c r="AW43" s="259"/>
      <c r="AX43" s="259"/>
      <c r="AY43" s="259"/>
      <c r="AZ43" s="259"/>
      <c r="BA43" s="259"/>
      <c r="BB43" s="259"/>
      <c r="BC43" s="259"/>
      <c r="BD43" s="259"/>
      <c r="BE43" s="207"/>
      <c r="BF43" s="101"/>
      <c r="BG43" s="101"/>
      <c r="BH43" s="207"/>
      <c r="BI43" s="223"/>
      <c r="BJ43" s="101"/>
      <c r="BK43" s="101"/>
      <c r="BL43" s="207"/>
      <c r="BM43" s="223"/>
      <c r="BN43" s="101"/>
      <c r="BO43" s="101"/>
      <c r="BP43" s="207"/>
      <c r="BQ43" s="223"/>
      <c r="BR43" s="101"/>
      <c r="BS43" s="207"/>
      <c r="BT43" s="101"/>
      <c r="BU43" s="207"/>
      <c r="BV43" s="101"/>
      <c r="BW43" s="207"/>
      <c r="BX43" s="101"/>
      <c r="BY43" s="207"/>
      <c r="BZ43" s="101"/>
      <c r="CA43" s="207"/>
      <c r="CB43" s="101"/>
      <c r="CC43" s="207"/>
      <c r="CD43" s="207"/>
      <c r="CE43" s="302"/>
      <c r="CF43" s="317"/>
      <c r="CG43" s="102"/>
    </row>
    <row r="44" spans="1:85" s="363" customFormat="1" ht="19.149999999999999" customHeight="1" thickTop="1" thickBot="1" x14ac:dyDescent="0.25">
      <c r="A44" s="348" t="s">
        <v>42</v>
      </c>
      <c r="B44" s="346" t="s">
        <v>193</v>
      </c>
      <c r="C44" s="417">
        <v>20205073.550000001</v>
      </c>
      <c r="D44" s="349" t="s">
        <v>201</v>
      </c>
      <c r="E44" s="349" t="s">
        <v>202</v>
      </c>
      <c r="F44" s="350">
        <v>5250000</v>
      </c>
      <c r="G44" s="350">
        <v>0</v>
      </c>
      <c r="H44" s="350">
        <f>F44-G44</f>
        <v>5250000</v>
      </c>
      <c r="I44" s="350">
        <v>750000</v>
      </c>
      <c r="J44" s="350">
        <f>H44-I44</f>
        <v>4500000</v>
      </c>
      <c r="K44" s="350">
        <v>750000</v>
      </c>
      <c r="L44" s="350">
        <v>0</v>
      </c>
      <c r="M44" s="351">
        <v>93660</v>
      </c>
      <c r="N44" s="352">
        <v>39200</v>
      </c>
      <c r="O44" s="353"/>
      <c r="P44" s="354"/>
      <c r="Q44" s="355" t="s">
        <v>17</v>
      </c>
      <c r="R44" s="350">
        <f>J44-K44</f>
        <v>3750000</v>
      </c>
      <c r="S44" s="350">
        <v>750000</v>
      </c>
      <c r="T44" s="350">
        <f>R44-S44</f>
        <v>3000000</v>
      </c>
      <c r="U44" s="350">
        <v>750000</v>
      </c>
      <c r="V44" s="350">
        <f>T44-U44</f>
        <v>2250000</v>
      </c>
      <c r="W44" s="350">
        <v>0</v>
      </c>
      <c r="X44" s="350">
        <f>V44-W44</f>
        <v>2250000</v>
      </c>
      <c r="Y44" s="356">
        <v>750000</v>
      </c>
      <c r="Z44" s="357"/>
      <c r="AA44" s="357"/>
      <c r="AB44" s="357"/>
      <c r="AC44" s="357"/>
      <c r="AD44" s="357"/>
      <c r="AE44" s="357"/>
      <c r="AF44" s="357"/>
      <c r="AG44" s="357"/>
      <c r="AH44" s="357"/>
      <c r="AI44" s="357"/>
      <c r="AJ44" s="357"/>
      <c r="AK44" s="357"/>
      <c r="AL44" s="357"/>
      <c r="AM44" s="358"/>
      <c r="AN44" s="358"/>
      <c r="AO44" s="358"/>
      <c r="AP44" s="358"/>
      <c r="AQ44" s="358"/>
      <c r="AR44" s="358"/>
      <c r="AS44" s="358"/>
      <c r="AT44" s="358"/>
      <c r="AU44" s="358"/>
      <c r="AV44" s="358"/>
      <c r="AW44" s="358"/>
      <c r="AX44" s="358"/>
      <c r="AY44" s="358"/>
      <c r="AZ44" s="358"/>
      <c r="BA44" s="358"/>
      <c r="BB44" s="358"/>
      <c r="BC44" s="358"/>
      <c r="BD44" s="358"/>
      <c r="BE44" s="347"/>
      <c r="BF44" s="359"/>
      <c r="BG44" s="359"/>
      <c r="BI44" s="365"/>
      <c r="BJ44" s="359"/>
      <c r="BK44" s="359"/>
      <c r="BL44" s="347"/>
      <c r="BM44" s="365"/>
      <c r="BN44" s="359"/>
      <c r="BO44" s="359"/>
      <c r="BP44" s="347"/>
      <c r="BQ44" s="347"/>
      <c r="BR44" s="347"/>
      <c r="BS44" s="347"/>
      <c r="BT44" s="359"/>
      <c r="BU44" s="347"/>
      <c r="BV44" s="359"/>
      <c r="BW44" s="347"/>
      <c r="BX44" s="359"/>
      <c r="BY44" s="347"/>
      <c r="BZ44" s="359"/>
      <c r="CA44" s="347"/>
      <c r="CB44" s="359"/>
      <c r="CC44" s="347"/>
      <c r="CD44" s="207"/>
      <c r="CE44" s="360" t="s">
        <v>160</v>
      </c>
      <c r="CF44" s="361" t="s">
        <v>188</v>
      </c>
      <c r="CG44" s="362"/>
    </row>
    <row r="45" spans="1:85" s="97" customFormat="1" ht="14.45" customHeight="1" thickTop="1" thickBot="1" x14ac:dyDescent="0.2">
      <c r="A45" s="374" t="s">
        <v>105</v>
      </c>
      <c r="B45" s="374"/>
      <c r="C45" s="215"/>
      <c r="D45" s="215"/>
      <c r="E45" s="108"/>
      <c r="F45" s="108"/>
      <c r="G45" s="108"/>
      <c r="H45" s="226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7"/>
      <c r="U45" s="108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258"/>
      <c r="AM45" s="107"/>
      <c r="AN45" s="258"/>
      <c r="AO45" s="107"/>
      <c r="AP45" s="258"/>
      <c r="AQ45" s="107"/>
      <c r="AR45" s="258"/>
      <c r="AS45" s="107"/>
      <c r="AT45" s="258"/>
      <c r="AU45" s="107"/>
      <c r="AV45" s="258"/>
      <c r="AW45" s="107"/>
      <c r="AX45" s="258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7"/>
      <c r="CD45" s="107"/>
      <c r="CE45" s="302" t="s">
        <v>160</v>
      </c>
      <c r="CF45" s="256"/>
    </row>
    <row r="46" spans="1:85" ht="18.600000000000001" customHeight="1" thickBot="1" x14ac:dyDescent="0.2">
      <c r="B46" s="70" t="s">
        <v>100</v>
      </c>
      <c r="C46" s="202" t="s">
        <v>106</v>
      </c>
      <c r="D46" s="30">
        <v>35323</v>
      </c>
      <c r="E46" s="30">
        <v>44089</v>
      </c>
      <c r="F46" s="34">
        <v>4719927.3496568222</v>
      </c>
      <c r="G46" s="31">
        <v>236406.90322503095</v>
      </c>
      <c r="H46" s="34">
        <f>F46-G46</f>
        <v>4483520.4464317914</v>
      </c>
      <c r="I46" s="34">
        <f>44445590/166.386</f>
        <v>267123.3757647879</v>
      </c>
      <c r="J46" s="31">
        <f>H46-I46</f>
        <v>4216397.0706670033</v>
      </c>
      <c r="K46" s="31">
        <f>49937683/166.386</f>
        <v>300131.51947880234</v>
      </c>
      <c r="L46" s="31">
        <v>0</v>
      </c>
      <c r="M46" s="31">
        <v>472403.27311192045</v>
      </c>
      <c r="N46" s="31">
        <v>39340</v>
      </c>
      <c r="O46" s="31"/>
      <c r="P46" s="31"/>
      <c r="Q46" s="31" t="s">
        <v>15</v>
      </c>
      <c r="R46" s="72">
        <f>J46-K46</f>
        <v>3916265.5511882007</v>
      </c>
      <c r="S46" s="31">
        <f>55835174/166.386</f>
        <v>335576.15424374648</v>
      </c>
      <c r="T46" s="72">
        <f>R46-S46</f>
        <v>3580689.3969444544</v>
      </c>
      <c r="U46" s="31">
        <f>62163563/166.386</f>
        <v>373610.53814623825</v>
      </c>
      <c r="V46" s="72">
        <f>T46-U46</f>
        <v>3207078.8587982161</v>
      </c>
      <c r="W46" s="31">
        <v>414396.87</v>
      </c>
      <c r="X46" s="78">
        <f>V46-W46</f>
        <v>2792681.988798216</v>
      </c>
      <c r="Y46" s="92">
        <v>458106.74</v>
      </c>
      <c r="Z46" s="78">
        <f>X46-Y46</f>
        <v>2334575.2487982158</v>
      </c>
      <c r="AA46" s="31">
        <v>504921.71</v>
      </c>
      <c r="AB46" s="368" t="s">
        <v>165</v>
      </c>
      <c r="AC46" s="368"/>
      <c r="AD46" s="368"/>
      <c r="AE46" s="368"/>
      <c r="AF46" s="259">
        <v>0</v>
      </c>
      <c r="AG46" s="259">
        <f>AD46-AF46</f>
        <v>0</v>
      </c>
      <c r="AH46" s="259"/>
      <c r="AI46" s="259">
        <v>0</v>
      </c>
      <c r="AJ46" s="259">
        <f>AG46-AI46</f>
        <v>0</v>
      </c>
      <c r="AK46" s="259"/>
      <c r="AL46" s="259"/>
      <c r="AM46" s="259"/>
      <c r="AN46" s="259"/>
      <c r="AO46" s="259"/>
      <c r="AP46" s="259"/>
      <c r="AQ46" s="259"/>
      <c r="AR46" s="259"/>
      <c r="AS46" s="259"/>
      <c r="AT46" s="259"/>
      <c r="AU46" s="259"/>
      <c r="AV46" s="259"/>
      <c r="AW46" s="259"/>
      <c r="AX46" s="259"/>
      <c r="AY46" s="259"/>
      <c r="AZ46" s="259"/>
      <c r="BA46" s="259"/>
      <c r="BB46" s="259"/>
      <c r="BC46" s="259"/>
      <c r="BD46" s="259"/>
      <c r="BE46" s="259"/>
      <c r="BF46" s="259"/>
      <c r="BG46" s="259"/>
      <c r="BH46" s="259"/>
      <c r="BI46" s="259"/>
      <c r="BJ46" s="259"/>
      <c r="BK46" s="259"/>
      <c r="BL46" s="259"/>
      <c r="BM46" s="259"/>
      <c r="BN46" s="259"/>
      <c r="BO46" s="259"/>
      <c r="BP46" s="259"/>
      <c r="BQ46" s="259"/>
      <c r="BR46" s="259"/>
      <c r="BS46" s="259"/>
      <c r="BT46" s="259"/>
      <c r="BU46" s="259"/>
      <c r="BV46" s="259"/>
      <c r="BW46" s="259"/>
      <c r="BX46" s="259"/>
      <c r="BY46" s="259"/>
      <c r="BZ46" s="259"/>
      <c r="CA46" s="259"/>
      <c r="CB46" s="259"/>
      <c r="CC46" s="259"/>
      <c r="CD46" s="259"/>
      <c r="CE46" s="234" t="s">
        <v>99</v>
      </c>
      <c r="CF46" s="51">
        <v>0.05</v>
      </c>
    </row>
    <row r="47" spans="1:85" ht="12.75" customHeight="1" thickTop="1" thickBot="1" x14ac:dyDescent="0.2">
      <c r="A47" s="97"/>
      <c r="B47" s="70"/>
      <c r="C47" s="202"/>
      <c r="D47" s="30"/>
      <c r="E47" s="30"/>
      <c r="F47" s="34"/>
      <c r="G47" s="31"/>
      <c r="H47" s="34"/>
      <c r="I47" s="34"/>
      <c r="J47" s="31"/>
      <c r="K47" s="31"/>
      <c r="L47" s="31"/>
      <c r="M47" s="31"/>
      <c r="N47" s="31"/>
      <c r="O47" s="31"/>
      <c r="P47" s="31"/>
      <c r="Q47" s="31"/>
      <c r="R47" s="72"/>
      <c r="S47" s="31"/>
      <c r="T47" s="72"/>
      <c r="U47" s="31"/>
      <c r="V47" s="72"/>
      <c r="W47" s="31"/>
      <c r="X47" s="78"/>
      <c r="Y47" s="92"/>
      <c r="Z47" s="78"/>
      <c r="AA47" s="203">
        <v>1829653.5387982158</v>
      </c>
      <c r="AB47" s="260"/>
      <c r="AC47" s="260"/>
      <c r="AD47" s="260"/>
      <c r="AE47" s="260"/>
      <c r="AF47" s="260"/>
      <c r="AG47" s="260"/>
      <c r="AH47" s="260"/>
      <c r="AI47" s="260"/>
      <c r="AJ47" s="260"/>
      <c r="AK47" s="260"/>
      <c r="AL47" s="260"/>
      <c r="AM47" s="260"/>
      <c r="AN47" s="260"/>
      <c r="AO47" s="260"/>
      <c r="AP47" s="260"/>
      <c r="AQ47" s="260"/>
      <c r="AR47" s="260"/>
      <c r="AS47" s="260"/>
      <c r="AT47" s="260"/>
      <c r="AU47" s="260"/>
      <c r="AV47" s="260"/>
      <c r="AW47" s="260"/>
      <c r="AX47" s="260"/>
      <c r="AY47" s="260"/>
      <c r="AZ47" s="260"/>
      <c r="BA47" s="260"/>
      <c r="BB47" s="260"/>
      <c r="BC47" s="260"/>
      <c r="BD47" s="260"/>
      <c r="BE47" s="260"/>
      <c r="BF47" s="260"/>
      <c r="BG47" s="260"/>
      <c r="BH47" s="260"/>
      <c r="BI47" s="260"/>
      <c r="BJ47" s="260"/>
      <c r="BK47" s="260"/>
      <c r="BL47" s="260"/>
      <c r="BM47" s="260"/>
      <c r="BN47" s="260"/>
      <c r="BO47" s="260"/>
      <c r="BP47" s="260"/>
      <c r="BQ47" s="260"/>
      <c r="BR47" s="260"/>
      <c r="BS47" s="260"/>
      <c r="BT47" s="260"/>
      <c r="BU47" s="260"/>
      <c r="BV47" s="260"/>
      <c r="BW47" s="260"/>
      <c r="BX47" s="260"/>
      <c r="BY47" s="260"/>
      <c r="BZ47" s="260"/>
      <c r="CA47" s="260"/>
      <c r="CB47" s="260"/>
      <c r="CC47" s="260"/>
      <c r="CD47" s="260"/>
      <c r="CE47" s="163"/>
      <c r="CF47" s="51"/>
    </row>
    <row r="48" spans="1:85" ht="11.25" customHeight="1" thickTop="1" thickBot="1" x14ac:dyDescent="0.2">
      <c r="A48" s="25"/>
      <c r="B48" s="70" t="s">
        <v>101</v>
      </c>
      <c r="C48" s="29">
        <v>1031069.39</v>
      </c>
      <c r="D48" s="30">
        <v>35323</v>
      </c>
      <c r="E48" s="30">
        <v>44089</v>
      </c>
      <c r="F48" s="31">
        <v>607671.57092543843</v>
      </c>
      <c r="G48" s="34">
        <v>42773.328284831659</v>
      </c>
      <c r="H48" s="31">
        <f>F48-G48</f>
        <v>564898.24264060683</v>
      </c>
      <c r="I48" s="31">
        <f>7472727/166.386</f>
        <v>44911.993797555086</v>
      </c>
      <c r="J48" s="31">
        <f>H48-I48</f>
        <v>519986.24884305173</v>
      </c>
      <c r="K48" s="31">
        <f>7846363/166.386</f>
        <v>47157.591383890474</v>
      </c>
      <c r="L48" s="31">
        <v>0</v>
      </c>
      <c r="M48" s="31">
        <v>73156.906230091481</v>
      </c>
      <c r="N48" s="31">
        <v>39340</v>
      </c>
      <c r="O48" s="31"/>
      <c r="P48" s="31"/>
      <c r="Q48" s="31" t="s">
        <v>15</v>
      </c>
      <c r="R48" s="72">
        <f>J48-K48</f>
        <v>472828.65745916124</v>
      </c>
      <c r="S48" s="31">
        <f>8238682/166.386</f>
        <v>49515.476061687885</v>
      </c>
      <c r="T48" s="72">
        <f>R48-S48</f>
        <v>423313.18139747338</v>
      </c>
      <c r="U48" s="31">
        <f>8650616/166.386</f>
        <v>51991.249263760175</v>
      </c>
      <c r="V48" s="72">
        <f>T48-U48</f>
        <v>371321.93213371321</v>
      </c>
      <c r="W48" s="31">
        <v>54590.81</v>
      </c>
      <c r="X48" s="72">
        <f>V48-W48</f>
        <v>316731.12213371322</v>
      </c>
      <c r="Y48" s="92">
        <v>57320.35</v>
      </c>
      <c r="Z48" s="72">
        <f>X48-Y48</f>
        <v>259410.77213371321</v>
      </c>
      <c r="AA48" s="31">
        <v>60186.37</v>
      </c>
      <c r="AB48" s="368" t="s">
        <v>165</v>
      </c>
      <c r="AC48" s="368"/>
      <c r="AD48" s="368"/>
      <c r="AE48" s="368"/>
      <c r="AF48" s="284">
        <v>0</v>
      </c>
      <c r="AG48" s="284">
        <f>AD48-AF48</f>
        <v>0</v>
      </c>
      <c r="AH48" s="284"/>
      <c r="AI48" s="284">
        <v>0</v>
      </c>
      <c r="AJ48" s="284">
        <f>AG48-AI48</f>
        <v>0</v>
      </c>
      <c r="AK48" s="284"/>
      <c r="AL48" s="284"/>
      <c r="AM48" s="259"/>
      <c r="AN48" s="259"/>
      <c r="AO48" s="259"/>
      <c r="AP48" s="259"/>
      <c r="AQ48" s="259"/>
      <c r="AR48" s="259"/>
      <c r="AS48" s="259"/>
      <c r="AT48" s="259"/>
      <c r="AU48" s="259"/>
      <c r="AV48" s="259"/>
      <c r="AW48" s="259"/>
      <c r="AX48" s="259"/>
      <c r="AY48" s="259"/>
      <c r="AZ48" s="259"/>
      <c r="BA48" s="259"/>
      <c r="BB48" s="259"/>
      <c r="BC48" s="259"/>
      <c r="BD48" s="259"/>
      <c r="BE48" s="259"/>
      <c r="BF48" s="259"/>
      <c r="BG48" s="259"/>
      <c r="BH48" s="259"/>
      <c r="BI48" s="259"/>
      <c r="BJ48" s="259"/>
      <c r="BK48" s="259"/>
      <c r="BL48" s="259"/>
      <c r="BM48" s="259"/>
      <c r="BN48" s="259"/>
      <c r="BO48" s="259"/>
      <c r="BP48" s="259"/>
      <c r="BQ48" s="259"/>
      <c r="BR48" s="259"/>
      <c r="BS48" s="259"/>
      <c r="BT48" s="259"/>
      <c r="BU48" s="259"/>
      <c r="BV48" s="259"/>
      <c r="BW48" s="259"/>
      <c r="BX48" s="259"/>
      <c r="BY48" s="259"/>
      <c r="BZ48" s="259"/>
      <c r="CA48" s="259"/>
      <c r="CB48" s="259"/>
      <c r="CC48" s="259"/>
      <c r="CD48" s="259"/>
      <c r="CE48" s="163" t="s">
        <v>22</v>
      </c>
      <c r="CF48" s="51">
        <v>0.05</v>
      </c>
    </row>
    <row r="49" spans="1:86" ht="10.5" customHeight="1" thickTop="1" thickBot="1" x14ac:dyDescent="0.2">
      <c r="B49" s="103"/>
      <c r="C49" s="98"/>
      <c r="D49" s="99"/>
      <c r="E49" s="99"/>
      <c r="F49" s="101"/>
      <c r="G49" s="100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97"/>
      <c r="Z49" s="101"/>
      <c r="AA49" s="91">
        <v>199224.40213371321</v>
      </c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260"/>
      <c r="AM49" s="259"/>
      <c r="AN49" s="259"/>
      <c r="AO49" s="259"/>
      <c r="AP49" s="259"/>
      <c r="AQ49" s="259"/>
      <c r="AR49" s="259"/>
      <c r="AS49" s="259"/>
      <c r="AT49" s="259"/>
      <c r="AU49" s="259"/>
      <c r="AV49" s="259"/>
      <c r="AW49" s="259"/>
      <c r="AX49" s="259"/>
      <c r="AY49" s="259"/>
      <c r="AZ49" s="259"/>
      <c r="BA49" s="259"/>
      <c r="BB49" s="259"/>
      <c r="BC49" s="259"/>
      <c r="BD49" s="259"/>
      <c r="BE49" s="259"/>
      <c r="BF49" s="259"/>
      <c r="BG49" s="259"/>
      <c r="BH49" s="259"/>
      <c r="BI49" s="259"/>
      <c r="BJ49" s="259"/>
      <c r="BK49" s="259"/>
      <c r="BL49" s="259"/>
      <c r="BM49" s="259"/>
      <c r="BN49" s="259"/>
      <c r="BO49" s="259"/>
      <c r="BP49" s="259"/>
      <c r="BQ49" s="259"/>
      <c r="BR49" s="259"/>
      <c r="BS49" s="259"/>
      <c r="BT49" s="259"/>
      <c r="BU49" s="259"/>
      <c r="BV49" s="259"/>
      <c r="BW49" s="259"/>
      <c r="BX49" s="259"/>
      <c r="BY49" s="259"/>
      <c r="BZ49" s="259"/>
      <c r="CA49" s="259"/>
      <c r="CB49" s="259"/>
      <c r="CC49" s="259"/>
      <c r="CD49" s="259"/>
      <c r="CE49" s="102"/>
      <c r="CF49" s="104"/>
    </row>
    <row r="50" spans="1:86" s="322" customFormat="1" ht="9.75" customHeight="1" thickTop="1" x14ac:dyDescent="0.2">
      <c r="B50" s="323" t="s">
        <v>64</v>
      </c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  <c r="P50" s="323"/>
      <c r="Q50" s="323"/>
      <c r="R50" s="323"/>
      <c r="S50" s="323"/>
      <c r="T50" s="323"/>
      <c r="U50" s="323"/>
      <c r="V50" s="323"/>
      <c r="W50" s="323"/>
      <c r="X50" s="323"/>
      <c r="Y50" s="323"/>
      <c r="Z50" s="323"/>
      <c r="AA50" s="323"/>
      <c r="AB50" s="323"/>
      <c r="AC50" s="323"/>
      <c r="AD50" s="323"/>
      <c r="AE50" s="323"/>
      <c r="AF50" s="323"/>
      <c r="AG50" s="323"/>
      <c r="AH50" s="323"/>
      <c r="AI50" s="323"/>
      <c r="AJ50" s="323"/>
      <c r="AK50" s="323"/>
      <c r="AL50" s="323"/>
      <c r="AM50" s="323"/>
      <c r="AN50" s="323"/>
      <c r="AO50" s="323"/>
      <c r="AP50" s="323"/>
      <c r="AQ50" s="323"/>
      <c r="AR50" s="323"/>
      <c r="AS50" s="323"/>
      <c r="AT50" s="323"/>
      <c r="AU50" s="323"/>
      <c r="AV50" s="323"/>
      <c r="AW50" s="323"/>
      <c r="AX50" s="323"/>
      <c r="AY50" s="323"/>
      <c r="AZ50" s="323"/>
      <c r="BA50" s="323"/>
      <c r="BB50" s="323"/>
      <c r="BC50" s="323"/>
      <c r="BD50" s="323"/>
      <c r="BE50" s="323"/>
      <c r="BF50" s="323"/>
      <c r="BG50" s="323"/>
      <c r="BH50" s="323"/>
      <c r="BI50" s="323"/>
      <c r="BJ50" s="323"/>
      <c r="BK50" s="323"/>
      <c r="BL50" s="323"/>
      <c r="BM50" s="323"/>
      <c r="BN50" s="323"/>
      <c r="BO50" s="323"/>
      <c r="BP50" s="323"/>
      <c r="BQ50" s="323"/>
      <c r="BR50" s="323"/>
      <c r="BS50" s="323"/>
      <c r="BT50" s="323"/>
      <c r="BU50" s="323"/>
      <c r="BV50" s="323"/>
      <c r="BW50" s="323"/>
      <c r="BX50" s="323"/>
      <c r="BY50" s="323"/>
      <c r="BZ50" s="323"/>
      <c r="CA50" s="323"/>
      <c r="CB50" s="323"/>
      <c r="CC50" s="323"/>
      <c r="CD50" s="323"/>
      <c r="CE50" s="323"/>
      <c r="CF50" s="324"/>
    </row>
    <row r="51" spans="1:86" s="325" customFormat="1" ht="9.75" customHeight="1" thickBot="1" x14ac:dyDescent="0.2">
      <c r="B51" s="326" t="s">
        <v>43</v>
      </c>
      <c r="C51" s="327">
        <v>1641884</v>
      </c>
      <c r="D51" s="328">
        <v>40379</v>
      </c>
      <c r="E51" s="329">
        <v>42205</v>
      </c>
      <c r="F51" s="330"/>
      <c r="G51" s="330"/>
      <c r="H51" s="330"/>
      <c r="I51" s="330"/>
      <c r="J51" s="330"/>
      <c r="K51" s="330"/>
      <c r="L51" s="330"/>
      <c r="M51" s="330"/>
      <c r="N51" s="330"/>
      <c r="O51" s="330"/>
      <c r="P51" s="330"/>
      <c r="Q51" s="330"/>
      <c r="R51" s="330"/>
      <c r="S51" s="330"/>
      <c r="T51" s="331">
        <v>656753.65</v>
      </c>
      <c r="U51" s="332">
        <v>328377</v>
      </c>
      <c r="V51" s="332">
        <v>328377</v>
      </c>
      <c r="W51" s="333">
        <v>328377</v>
      </c>
      <c r="X51" s="334">
        <v>0</v>
      </c>
      <c r="Y51" s="330"/>
      <c r="Z51" s="330"/>
      <c r="AA51" s="330"/>
      <c r="AB51" s="391" t="s">
        <v>166</v>
      </c>
      <c r="AC51" s="391"/>
      <c r="AD51" s="391"/>
      <c r="AE51" s="391"/>
      <c r="AF51" s="330"/>
      <c r="AG51" s="330"/>
      <c r="AH51" s="330"/>
      <c r="AI51" s="330"/>
      <c r="AJ51" s="330"/>
      <c r="AK51" s="330"/>
      <c r="AL51" s="330"/>
      <c r="AM51" s="330"/>
      <c r="AN51" s="330"/>
      <c r="AO51" s="330"/>
      <c r="AP51" s="330"/>
      <c r="AQ51" s="330"/>
      <c r="AR51" s="330"/>
      <c r="AS51" s="330"/>
      <c r="AT51" s="330"/>
      <c r="AU51" s="330"/>
      <c r="AV51" s="330"/>
      <c r="AW51" s="330"/>
      <c r="AX51" s="330"/>
      <c r="AY51" s="330"/>
      <c r="AZ51" s="330"/>
      <c r="BA51" s="330"/>
      <c r="BB51" s="330"/>
      <c r="BC51" s="330"/>
      <c r="BD51" s="330"/>
      <c r="BE51" s="330"/>
      <c r="BF51" s="330"/>
      <c r="BG51" s="330"/>
      <c r="BH51" s="330"/>
      <c r="BI51" s="330"/>
      <c r="BJ51" s="330"/>
      <c r="BK51" s="330"/>
      <c r="BL51" s="330"/>
      <c r="BM51" s="330"/>
      <c r="BN51" s="330"/>
      <c r="BO51" s="330"/>
      <c r="BP51" s="330"/>
      <c r="BQ51" s="330"/>
      <c r="BR51" s="330"/>
      <c r="BS51" s="330"/>
      <c r="BT51" s="330"/>
      <c r="BU51" s="330"/>
      <c r="BV51" s="330"/>
      <c r="BW51" s="330"/>
      <c r="BX51" s="330"/>
      <c r="BY51" s="330"/>
      <c r="BZ51" s="330"/>
      <c r="CA51" s="330"/>
      <c r="CB51" s="330"/>
      <c r="CC51" s="330"/>
      <c r="CD51" s="330"/>
      <c r="CE51" s="335" t="s">
        <v>31</v>
      </c>
      <c r="CF51" s="336">
        <v>0</v>
      </c>
    </row>
    <row r="52" spans="1:86" s="325" customFormat="1" ht="8.25" customHeight="1" thickTop="1" x14ac:dyDescent="0.15">
      <c r="A52" s="337" t="s">
        <v>34</v>
      </c>
      <c r="B52" s="326" t="s">
        <v>44</v>
      </c>
      <c r="C52" s="327">
        <v>7276731.7199999997</v>
      </c>
      <c r="D52" s="328">
        <v>40745</v>
      </c>
      <c r="E52" s="329">
        <v>42572</v>
      </c>
      <c r="F52" s="330"/>
      <c r="G52" s="330"/>
      <c r="H52" s="330"/>
      <c r="I52" s="330"/>
      <c r="J52" s="330"/>
      <c r="K52" s="330"/>
      <c r="L52" s="330"/>
      <c r="M52" s="330"/>
      <c r="N52" s="330"/>
      <c r="O52" s="330"/>
      <c r="P52" s="330"/>
      <c r="Q52" s="330"/>
      <c r="R52" s="330"/>
      <c r="S52" s="330"/>
      <c r="T52" s="331">
        <v>4366039.09</v>
      </c>
      <c r="U52" s="332">
        <v>1455346.09</v>
      </c>
      <c r="V52" s="332">
        <v>2910693</v>
      </c>
      <c r="W52" s="332">
        <v>1455346.09</v>
      </c>
      <c r="X52" s="338">
        <f>V52-W52</f>
        <v>1455346.91</v>
      </c>
      <c r="Y52" s="339">
        <v>1455346.44</v>
      </c>
      <c r="Z52" s="330">
        <v>0</v>
      </c>
      <c r="AA52" s="330"/>
      <c r="AB52" s="391" t="s">
        <v>167</v>
      </c>
      <c r="AC52" s="391"/>
      <c r="AD52" s="391"/>
      <c r="AE52" s="391"/>
      <c r="AF52" s="330"/>
      <c r="AG52" s="330"/>
      <c r="AH52" s="330"/>
      <c r="AI52" s="330"/>
      <c r="AJ52" s="330"/>
      <c r="AK52" s="330"/>
      <c r="AL52" s="330"/>
      <c r="AM52" s="330"/>
      <c r="AN52" s="330"/>
      <c r="AO52" s="330"/>
      <c r="AP52" s="330"/>
      <c r="AQ52" s="330"/>
      <c r="AR52" s="330"/>
      <c r="AS52" s="330"/>
      <c r="AT52" s="330"/>
      <c r="AU52" s="330"/>
      <c r="AV52" s="330"/>
      <c r="AW52" s="330"/>
      <c r="AX52" s="330"/>
      <c r="AY52" s="330"/>
      <c r="AZ52" s="330"/>
      <c r="BA52" s="330"/>
      <c r="BB52" s="330"/>
      <c r="BC52" s="330"/>
      <c r="BD52" s="330"/>
      <c r="BE52" s="330"/>
      <c r="BF52" s="330"/>
      <c r="BG52" s="330"/>
      <c r="BH52" s="330"/>
      <c r="BI52" s="330"/>
      <c r="BJ52" s="330"/>
      <c r="BK52" s="330"/>
      <c r="BL52" s="330"/>
      <c r="BM52" s="330"/>
      <c r="BN52" s="330"/>
      <c r="BO52" s="330"/>
      <c r="BP52" s="330"/>
      <c r="BQ52" s="330"/>
      <c r="BR52" s="330"/>
      <c r="BS52" s="330"/>
      <c r="BT52" s="330"/>
      <c r="BU52" s="330"/>
      <c r="BV52" s="330"/>
      <c r="BW52" s="330"/>
      <c r="BX52" s="330"/>
      <c r="BY52" s="330"/>
      <c r="BZ52" s="330"/>
      <c r="CA52" s="330"/>
      <c r="CB52" s="330"/>
      <c r="CC52" s="330"/>
      <c r="CD52" s="330"/>
      <c r="CE52" s="340" t="s">
        <v>31</v>
      </c>
      <c r="CF52" s="336">
        <v>0</v>
      </c>
    </row>
    <row r="53" spans="1:86" s="325" customFormat="1" ht="12.75" customHeight="1" thickBot="1" x14ac:dyDescent="0.2">
      <c r="A53" s="341"/>
      <c r="B53" s="326" t="s">
        <v>76</v>
      </c>
      <c r="C53" s="327">
        <v>937372.98</v>
      </c>
      <c r="D53" s="328">
        <v>42370</v>
      </c>
      <c r="E53" s="328">
        <v>46023</v>
      </c>
      <c r="F53" s="330"/>
      <c r="G53" s="330"/>
      <c r="H53" s="330"/>
      <c r="I53" s="330"/>
      <c r="J53" s="330"/>
      <c r="K53" s="330"/>
      <c r="L53" s="330"/>
      <c r="M53" s="330"/>
      <c r="N53" s="330"/>
      <c r="O53" s="330"/>
      <c r="P53" s="330"/>
      <c r="Q53" s="330"/>
      <c r="R53" s="330"/>
      <c r="S53" s="330"/>
      <c r="T53" s="331">
        <v>4366039.09</v>
      </c>
      <c r="U53" s="332">
        <v>1455346.09</v>
      </c>
      <c r="V53" s="332">
        <v>2910693</v>
      </c>
      <c r="W53" s="332">
        <v>1455346.09</v>
      </c>
      <c r="X53" s="338">
        <v>937372.98</v>
      </c>
      <c r="Y53" s="342">
        <v>937372.98</v>
      </c>
      <c r="Z53" s="338">
        <f>X53-Y53</f>
        <v>0</v>
      </c>
      <c r="AA53" s="342"/>
      <c r="AB53" s="338"/>
      <c r="AC53" s="342"/>
      <c r="AD53" s="338"/>
      <c r="AE53" s="338"/>
      <c r="AF53" s="342"/>
      <c r="AG53" s="338"/>
      <c r="AH53" s="338"/>
      <c r="AI53" s="342"/>
      <c r="AJ53" s="338"/>
      <c r="AK53" s="342"/>
      <c r="AL53" s="338"/>
      <c r="AM53" s="342"/>
      <c r="AN53" s="338"/>
      <c r="AO53" s="342"/>
      <c r="AP53" s="338"/>
      <c r="AQ53" s="342"/>
      <c r="AR53" s="338"/>
      <c r="AS53" s="342"/>
      <c r="AT53" s="338"/>
      <c r="AU53" s="342"/>
      <c r="AV53" s="338"/>
      <c r="AW53" s="342"/>
      <c r="AX53" s="338"/>
      <c r="AY53" s="342"/>
      <c r="AZ53" s="342"/>
      <c r="BA53" s="342"/>
      <c r="BB53" s="342"/>
      <c r="BC53" s="342"/>
      <c r="BD53" s="342"/>
      <c r="BE53" s="342"/>
      <c r="BF53" s="342"/>
      <c r="BG53" s="342"/>
      <c r="BH53" s="342"/>
      <c r="BI53" s="342"/>
      <c r="BJ53" s="342"/>
      <c r="BK53" s="342"/>
      <c r="BL53" s="342"/>
      <c r="BM53" s="342"/>
      <c r="BN53" s="342"/>
      <c r="BO53" s="342"/>
      <c r="BP53" s="342"/>
      <c r="BQ53" s="342"/>
      <c r="BR53" s="342"/>
      <c r="BS53" s="342"/>
      <c r="BT53" s="342"/>
      <c r="BU53" s="342"/>
      <c r="BV53" s="342"/>
      <c r="BW53" s="342"/>
      <c r="BX53" s="342"/>
      <c r="BY53" s="342"/>
      <c r="BZ53" s="342"/>
      <c r="CA53" s="342"/>
      <c r="CB53" s="342"/>
      <c r="CC53" s="342"/>
      <c r="CD53" s="342"/>
      <c r="CE53" s="340" t="s">
        <v>31</v>
      </c>
      <c r="CF53" s="336">
        <v>0</v>
      </c>
    </row>
    <row r="54" spans="1:86" s="325" customFormat="1" ht="12.75" customHeight="1" thickBot="1" x14ac:dyDescent="0.2">
      <c r="A54" s="341"/>
      <c r="B54" s="326" t="s">
        <v>184</v>
      </c>
      <c r="C54" s="327">
        <v>3262322.2</v>
      </c>
      <c r="D54" s="328">
        <v>44760</v>
      </c>
      <c r="E54" s="328">
        <v>45491</v>
      </c>
      <c r="F54" s="330"/>
      <c r="G54" s="330"/>
      <c r="H54" s="330"/>
      <c r="I54" s="330"/>
      <c r="J54" s="330"/>
      <c r="K54" s="330"/>
      <c r="L54" s="330"/>
      <c r="M54" s="330"/>
      <c r="N54" s="330"/>
      <c r="O54" s="330"/>
      <c r="P54" s="330"/>
      <c r="Q54" s="330"/>
      <c r="R54" s="330"/>
      <c r="S54" s="330"/>
      <c r="T54" s="331">
        <v>4366039.09</v>
      </c>
      <c r="U54" s="332">
        <v>1455346.09</v>
      </c>
      <c r="V54" s="332">
        <v>2910693</v>
      </c>
      <c r="W54" s="332">
        <v>1455346.09</v>
      </c>
      <c r="X54" s="338">
        <v>937372.98</v>
      </c>
      <c r="Y54" s="342">
        <v>937372.98</v>
      </c>
      <c r="Z54" s="338">
        <f>X54-Y54</f>
        <v>0</v>
      </c>
      <c r="AA54" s="342"/>
      <c r="AB54" s="338"/>
      <c r="AC54" s="342"/>
      <c r="AD54" s="338"/>
      <c r="AE54" s="338"/>
      <c r="AF54" s="342"/>
      <c r="AG54" s="338"/>
      <c r="AH54" s="338"/>
      <c r="AI54" s="342"/>
      <c r="AJ54" s="338"/>
      <c r="AK54" s="342"/>
      <c r="AL54" s="338"/>
      <c r="AM54" s="342"/>
      <c r="AN54" s="338"/>
      <c r="AO54" s="342"/>
      <c r="AP54" s="338"/>
      <c r="AQ54" s="342"/>
      <c r="AR54" s="338"/>
      <c r="AS54" s="342"/>
      <c r="AT54" s="338"/>
      <c r="AU54" s="342"/>
      <c r="AV54" s="338"/>
      <c r="AW54" s="342"/>
      <c r="AX54" s="338"/>
      <c r="AY54" s="342"/>
      <c r="AZ54" s="342"/>
      <c r="BA54" s="342"/>
      <c r="BB54" s="342"/>
      <c r="BC54" s="342"/>
      <c r="BD54" s="342"/>
      <c r="BE54" s="343">
        <v>3262321.68</v>
      </c>
      <c r="BF54" s="343">
        <v>475273.77</v>
      </c>
      <c r="BH54" s="344">
        <f>BE54-BF54</f>
        <v>2787047.91</v>
      </c>
      <c r="BI54" s="344"/>
      <c r="BK54" s="366">
        <v>2787047.91</v>
      </c>
      <c r="BL54" s="342">
        <f>BH54-BK54</f>
        <v>0</v>
      </c>
      <c r="BM54" s="344"/>
      <c r="BN54" s="342"/>
      <c r="BP54" s="342"/>
      <c r="BQ54" s="342"/>
      <c r="BR54" s="342"/>
      <c r="BS54" s="342"/>
      <c r="BT54" s="342"/>
      <c r="BU54" s="342"/>
      <c r="BV54" s="342"/>
      <c r="BW54" s="342"/>
      <c r="BX54" s="342"/>
      <c r="BY54" s="342"/>
      <c r="BZ54" s="342"/>
      <c r="CA54" s="342"/>
      <c r="CB54" s="342"/>
      <c r="CC54" s="342"/>
      <c r="CD54" s="340" t="s">
        <v>31</v>
      </c>
      <c r="CE54" s="336">
        <v>0</v>
      </c>
    </row>
    <row r="55" spans="1:86" s="325" customFormat="1" ht="12.75" customHeight="1" thickBot="1" x14ac:dyDescent="0.2">
      <c r="A55" s="341"/>
      <c r="B55" s="326" t="s">
        <v>189</v>
      </c>
      <c r="C55" s="345">
        <v>21754068.329999998</v>
      </c>
      <c r="D55" s="328">
        <v>45027</v>
      </c>
      <c r="E55" s="328">
        <v>45393</v>
      </c>
      <c r="F55" s="330"/>
      <c r="G55" s="330"/>
      <c r="H55" s="330"/>
      <c r="I55" s="330"/>
      <c r="J55" s="330"/>
      <c r="K55" s="330"/>
      <c r="L55" s="330"/>
      <c r="M55" s="330"/>
      <c r="N55" s="330"/>
      <c r="O55" s="330"/>
      <c r="P55" s="330"/>
      <c r="Q55" s="330"/>
      <c r="R55" s="330"/>
      <c r="S55" s="330"/>
      <c r="T55" s="331">
        <v>4366039.09</v>
      </c>
      <c r="U55" s="332">
        <v>1455346.09</v>
      </c>
      <c r="V55" s="332">
        <v>2910693</v>
      </c>
      <c r="W55" s="332">
        <v>1455346.09</v>
      </c>
      <c r="X55" s="338">
        <v>937372.98</v>
      </c>
      <c r="Y55" s="342">
        <v>937372.98</v>
      </c>
      <c r="Z55" s="338">
        <f>X55-Y55</f>
        <v>0</v>
      </c>
      <c r="AA55" s="342"/>
      <c r="AB55" s="338"/>
      <c r="AC55" s="342"/>
      <c r="AD55" s="338"/>
      <c r="AE55" s="338"/>
      <c r="AF55" s="342"/>
      <c r="AG55" s="338"/>
      <c r="AH55" s="338"/>
      <c r="AI55" s="342"/>
      <c r="AJ55" s="338"/>
      <c r="AK55" s="342"/>
      <c r="AL55" s="338"/>
      <c r="AM55" s="342"/>
      <c r="AN55" s="338"/>
      <c r="AO55" s="342"/>
      <c r="AP55" s="338"/>
      <c r="AQ55" s="342"/>
      <c r="AR55" s="338"/>
      <c r="AS55" s="342"/>
      <c r="AT55" s="338"/>
      <c r="AU55" s="342"/>
      <c r="AV55" s="338"/>
      <c r="AW55" s="342"/>
      <c r="AX55" s="338"/>
      <c r="AY55" s="342"/>
      <c r="AZ55" s="342"/>
      <c r="BA55" s="342"/>
      <c r="BB55" s="342"/>
      <c r="BC55" s="342"/>
      <c r="BD55" s="342"/>
      <c r="BE55" s="343"/>
      <c r="BF55" s="343"/>
      <c r="BH55" s="344">
        <v>2828280.3</v>
      </c>
      <c r="BI55" s="344"/>
      <c r="BK55" s="255">
        <v>2828280.3</v>
      </c>
      <c r="BL55" s="342">
        <f>BH55-BK55</f>
        <v>0</v>
      </c>
      <c r="BM55" s="344"/>
      <c r="BN55" s="342"/>
      <c r="BP55" s="342"/>
      <c r="BQ55" s="342"/>
      <c r="BR55" s="342"/>
      <c r="BS55" s="342"/>
      <c r="BT55" s="342"/>
      <c r="BU55" s="342"/>
      <c r="BV55" s="342"/>
      <c r="BW55" s="342"/>
      <c r="BX55" s="342"/>
      <c r="BY55" s="342"/>
      <c r="BZ55" s="342"/>
      <c r="CA55" s="342"/>
      <c r="CB55" s="342"/>
      <c r="CC55" s="342"/>
      <c r="CD55" s="340" t="s">
        <v>31</v>
      </c>
      <c r="CE55" s="336">
        <v>0</v>
      </c>
    </row>
    <row r="56" spans="1:86" ht="10.15" customHeight="1" x14ac:dyDescent="0.15">
      <c r="A56" s="122"/>
      <c r="B56" s="387" t="s">
        <v>185</v>
      </c>
      <c r="C56" s="172">
        <f>SUM(C5:C48)</f>
        <v>141079813.46999997</v>
      </c>
      <c r="D56" s="53"/>
      <c r="E56" s="54"/>
      <c r="F56" s="55">
        <f t="shared" ref="F56:L56" si="0">SUM(F5:F48)</f>
        <v>93941923.230582267</v>
      </c>
      <c r="G56" s="55">
        <f t="shared" si="0"/>
        <v>15339917.041509863</v>
      </c>
      <c r="H56" s="55">
        <f t="shared" si="0"/>
        <v>86314048.189072385</v>
      </c>
      <c r="I56" s="55">
        <f t="shared" si="0"/>
        <v>19421381.539562345</v>
      </c>
      <c r="J56" s="55" t="e">
        <f t="shared" si="0"/>
        <v>#REF!</v>
      </c>
      <c r="K56" s="56">
        <f t="shared" si="0"/>
        <v>19107911.420862693</v>
      </c>
      <c r="L56" s="56">
        <f t="shared" si="0"/>
        <v>866430</v>
      </c>
      <c r="M56" s="412" t="e">
        <f>+#REF!+(O5*4)+O10*2+#REF!*4</f>
        <v>#REF!</v>
      </c>
      <c r="N56" s="413"/>
      <c r="O56" s="414"/>
      <c r="P56" s="57"/>
      <c r="Q56" s="58"/>
      <c r="R56" s="79">
        <f>SUM(R5:R50)</f>
        <v>57450430.148647361</v>
      </c>
      <c r="S56" s="59">
        <f>SUM(S5:S50)</f>
        <v>18243538.615305431</v>
      </c>
      <c r="T56" s="80">
        <f>SUM(T5:T50)</f>
        <v>44405471.533341929</v>
      </c>
      <c r="U56" s="59">
        <f>SUM(U5:U50)</f>
        <v>13086732.422409998</v>
      </c>
      <c r="V56" s="84" t="e">
        <f>SUM(V6:V50)</f>
        <v>#REF!</v>
      </c>
      <c r="W56" s="128">
        <f>SUM(W6:W48)</f>
        <v>5692336.8999999994</v>
      </c>
      <c r="X56" s="251">
        <f>SUM(X6+X11+X31+X32+X46+X48)</f>
        <v>13498039.25093193</v>
      </c>
      <c r="Y56" s="139" t="e">
        <f>SUM(Y6:Y48)-Y6-Y12-#REF!</f>
        <v>#REF!</v>
      </c>
      <c r="Z56" s="252">
        <f>SUM(Z13+Z17+Z28+Z32+Z36+Z46+Z48)</f>
        <v>15233906.01093193</v>
      </c>
      <c r="AA56" s="139">
        <f>SUM(AA6:AA48)</f>
        <v>7074683.3987982161</v>
      </c>
      <c r="AB56" s="237">
        <f>SUM(AB6:AB48)</f>
        <v>16328806.310000001</v>
      </c>
      <c r="AC56" s="139">
        <f>SUM(AC6:AC48)</f>
        <v>5446192.0525000002</v>
      </c>
      <c r="AD56" s="237">
        <f>SUM(AD13:AD37)+AD51+AD52+AD53</f>
        <v>10882614.2575</v>
      </c>
      <c r="AE56" s="237">
        <f>SUM(AE13:AE53)</f>
        <v>1493788.13</v>
      </c>
      <c r="AF56" s="139">
        <f>SUM(AF6:AF48)</f>
        <v>10882614.2575</v>
      </c>
      <c r="AG56" s="237">
        <f>SUM(AG13:AG45)</f>
        <v>1493788.13</v>
      </c>
      <c r="AH56" s="237">
        <v>5285437.55</v>
      </c>
      <c r="AI56" s="139">
        <f>SUM(AI6:AI48)</f>
        <v>1493788.13</v>
      </c>
      <c r="AJ56" s="237">
        <f>SUM(AJ13:AJ45)</f>
        <v>0</v>
      </c>
      <c r="AK56" s="139">
        <f>SUM(AK6:AK48)</f>
        <v>0</v>
      </c>
      <c r="AL56" s="237">
        <f>SUM(AL13:AL45)</f>
        <v>0</v>
      </c>
      <c r="AM56" s="139">
        <f>SUM(AM6:AM48)</f>
        <v>0</v>
      </c>
      <c r="AN56" s="237">
        <f>SUM(AN13:AN45)</f>
        <v>0</v>
      </c>
      <c r="AO56" s="139">
        <f>SUM(AO6:AO48)</f>
        <v>0</v>
      </c>
      <c r="AP56" s="237">
        <f>SUM(AP13:AP45)</f>
        <v>0</v>
      </c>
      <c r="AQ56" s="139">
        <f>SUM(AQ6:AQ48)</f>
        <v>0</v>
      </c>
      <c r="AR56" s="237">
        <f>SUM(AR13:AR45)</f>
        <v>0</v>
      </c>
      <c r="AS56" s="139">
        <f>SUM(AS6:AS48)</f>
        <v>0</v>
      </c>
      <c r="AT56" s="237">
        <f>SUM(AT13:AT45)</f>
        <v>0</v>
      </c>
      <c r="AU56" s="139">
        <f>SUM(AU6:AU48)</f>
        <v>0</v>
      </c>
      <c r="AV56" s="237">
        <f>SUM(AV13:AV45)</f>
        <v>0</v>
      </c>
      <c r="AW56" s="139">
        <f>SUM(AW6:AW48)</f>
        <v>0</v>
      </c>
      <c r="AX56" s="237">
        <f>SUM(AX13:AX45)</f>
        <v>0</v>
      </c>
      <c r="AY56" s="139">
        <f>SUM(AY6:AY48)</f>
        <v>0</v>
      </c>
      <c r="AZ56" s="237">
        <f>AX56-AY56</f>
        <v>0</v>
      </c>
      <c r="BA56" s="139">
        <v>138888.66999999969</v>
      </c>
      <c r="BB56" s="237">
        <f>SUM(BB4:BB45)</f>
        <v>4456273.75</v>
      </c>
      <c r="BC56" s="139">
        <f>SUM(BC4:BC48)</f>
        <v>4456273.75</v>
      </c>
      <c r="BD56" s="237">
        <f>SUM(BD4:BD45)</f>
        <v>0</v>
      </c>
      <c r="BE56" s="237">
        <f>SUM(BE4:BE49)</f>
        <v>30016233.68</v>
      </c>
      <c r="BF56" s="139">
        <f>SUM(BF4:BF48)</f>
        <v>0</v>
      </c>
      <c r="BG56" s="139">
        <f>SUM(BG4:BG48)</f>
        <v>9000000</v>
      </c>
      <c r="BH56" s="237">
        <f>SUM(BH4:BH45)</f>
        <v>21016233.68</v>
      </c>
      <c r="BI56" s="364">
        <f>SUM(BI4:BI45)</f>
        <v>0</v>
      </c>
      <c r="BJ56" s="139">
        <f>SUM(BJ4:BJ48)</f>
        <v>8129645.0199999996</v>
      </c>
      <c r="BK56" s="139">
        <f>SUM(BK4:BK53)</f>
        <v>395275.328125</v>
      </c>
      <c r="BL56" s="237">
        <f>SUM(BL4:BL53)</f>
        <v>12491313.331875</v>
      </c>
      <c r="BM56" s="364">
        <f>SUM(BM4:BM45)</f>
        <v>0</v>
      </c>
      <c r="BN56" s="139">
        <f t="shared" ref="BN56:CD56" si="1">SUM(BN4:BN53)</f>
        <v>1709642.40625</v>
      </c>
      <c r="BO56" s="139">
        <f>SUM(BO4:BO48)</f>
        <v>10781670.92</v>
      </c>
      <c r="BP56" s="237">
        <v>0</v>
      </c>
      <c r="BQ56" s="237">
        <f t="shared" si="1"/>
        <v>0</v>
      </c>
      <c r="BR56" s="139">
        <f t="shared" si="1"/>
        <v>0</v>
      </c>
      <c r="BS56" s="237">
        <f t="shared" si="1"/>
        <v>0</v>
      </c>
      <c r="BT56" s="139">
        <f t="shared" si="1"/>
        <v>0</v>
      </c>
      <c r="BU56" s="237">
        <f t="shared" si="1"/>
        <v>0</v>
      </c>
      <c r="BV56" s="139">
        <f t="shared" si="1"/>
        <v>0</v>
      </c>
      <c r="BW56" s="237">
        <f t="shared" si="1"/>
        <v>0</v>
      </c>
      <c r="BX56" s="139">
        <f t="shared" si="1"/>
        <v>0</v>
      </c>
      <c r="BY56" s="237">
        <f t="shared" si="1"/>
        <v>0</v>
      </c>
      <c r="BZ56" s="139">
        <f t="shared" si="1"/>
        <v>0</v>
      </c>
      <c r="CA56" s="237">
        <f t="shared" si="1"/>
        <v>0</v>
      </c>
      <c r="CB56" s="139">
        <f t="shared" si="1"/>
        <v>0</v>
      </c>
      <c r="CC56" s="237">
        <f t="shared" si="1"/>
        <v>0</v>
      </c>
      <c r="CD56" s="139">
        <f t="shared" si="1"/>
        <v>0</v>
      </c>
      <c r="CE56" s="58"/>
      <c r="CF56" s="60"/>
    </row>
    <row r="57" spans="1:86" s="194" customFormat="1" ht="13.5" hidden="1" customHeight="1" thickBot="1" x14ac:dyDescent="0.25">
      <c r="A57" s="122"/>
      <c r="B57" s="387"/>
      <c r="C57" s="62" t="s">
        <v>0</v>
      </c>
      <c r="D57" s="16"/>
      <c r="E57" s="17"/>
      <c r="F57" s="14"/>
      <c r="G57" s="14"/>
      <c r="H57" s="14"/>
      <c r="I57" s="14"/>
      <c r="J57" s="14"/>
      <c r="K57" s="15"/>
      <c r="L57" s="15" t="s">
        <v>3</v>
      </c>
      <c r="M57" s="407" t="s">
        <v>21</v>
      </c>
      <c r="N57" s="408"/>
      <c r="O57" s="409"/>
      <c r="P57" s="12"/>
      <c r="Q57" s="13"/>
      <c r="R57" s="13"/>
      <c r="S57" s="13"/>
      <c r="T57" s="13"/>
      <c r="U57" s="22"/>
      <c r="V57" s="21"/>
      <c r="W57" s="127"/>
      <c r="X57" s="140" t="s">
        <v>84</v>
      </c>
      <c r="Y57" s="141">
        <v>2805954.67</v>
      </c>
      <c r="Z57" s="131"/>
      <c r="AA57" s="131"/>
      <c r="AB57" s="131"/>
      <c r="AC57" s="131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2"/>
      <c r="BR57" s="132"/>
      <c r="BS57" s="132"/>
      <c r="BT57" s="132"/>
      <c r="BU57" s="132"/>
      <c r="BV57" s="132"/>
      <c r="BW57" s="132"/>
      <c r="BX57" s="132"/>
      <c r="BY57" s="132"/>
      <c r="BZ57" s="132"/>
      <c r="CA57" s="132"/>
      <c r="CB57" s="132"/>
      <c r="CC57" s="132"/>
      <c r="CD57" s="132"/>
      <c r="CE57" s="133"/>
      <c r="CF57" s="71"/>
    </row>
    <row r="58" spans="1:86" ht="2.4500000000000002" customHeight="1" thickBot="1" x14ac:dyDescent="0.25">
      <c r="B58" s="387"/>
      <c r="C58" s="26"/>
      <c r="D58" s="123"/>
      <c r="E58" s="123"/>
      <c r="F58" s="124"/>
      <c r="G58" s="124"/>
      <c r="H58" s="124"/>
      <c r="I58" s="124"/>
      <c r="J58" s="124"/>
      <c r="K58" s="124"/>
      <c r="L58" s="124"/>
      <c r="M58" s="125"/>
      <c r="N58" s="125"/>
      <c r="O58" s="125"/>
      <c r="P58" s="126"/>
      <c r="Q58" s="71"/>
      <c r="R58" s="127"/>
      <c r="S58" s="127"/>
      <c r="T58" s="13"/>
      <c r="U58" s="22"/>
      <c r="V58" s="21"/>
      <c r="W58" s="127"/>
      <c r="X58" s="142" t="s">
        <v>86</v>
      </c>
      <c r="Y58" s="143">
        <v>8254490</v>
      </c>
      <c r="Z58" s="134"/>
      <c r="AA58" s="134"/>
      <c r="AB58" s="134"/>
      <c r="AC58" s="134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3"/>
      <c r="CF58" s="71"/>
    </row>
    <row r="59" spans="1:86" s="68" customFormat="1" ht="5.45" customHeight="1" thickBot="1" x14ac:dyDescent="0.25">
      <c r="A59" s="188"/>
      <c r="B59" s="387"/>
      <c r="C59" s="26"/>
      <c r="D59" s="123"/>
      <c r="E59" s="123"/>
      <c r="F59" s="124"/>
      <c r="G59" s="124"/>
      <c r="H59" s="124"/>
      <c r="I59" s="124"/>
      <c r="J59" s="124"/>
      <c r="K59" s="124"/>
      <c r="L59" s="124"/>
      <c r="M59" s="125"/>
      <c r="N59" s="125"/>
      <c r="O59" s="125"/>
      <c r="P59" s="126"/>
      <c r="Q59" s="71"/>
      <c r="R59" s="127"/>
      <c r="S59" s="127"/>
      <c r="T59" s="13"/>
      <c r="U59" s="22"/>
      <c r="V59" s="21"/>
      <c r="W59" s="127"/>
      <c r="X59" s="142" t="s">
        <v>85</v>
      </c>
      <c r="Y59" s="143">
        <v>1828415.61</v>
      </c>
      <c r="Z59" s="134"/>
      <c r="AA59" s="134"/>
      <c r="AB59" s="134"/>
      <c r="AC59" s="134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3"/>
      <c r="CF59" s="71"/>
    </row>
    <row r="60" spans="1:86" s="68" customFormat="1" ht="18.75" customHeight="1" thickBot="1" x14ac:dyDescent="0.2">
      <c r="A60" s="20"/>
      <c r="B60" s="4"/>
      <c r="C60" s="61"/>
      <c r="D60" s="5"/>
      <c r="E60" s="5"/>
      <c r="F60" s="6"/>
      <c r="G60" s="6"/>
      <c r="H60" s="6"/>
      <c r="I60" s="6"/>
      <c r="J60" s="6"/>
      <c r="K60" s="6"/>
      <c r="L60" s="6"/>
      <c r="M60" s="8"/>
      <c r="N60" s="7"/>
      <c r="O60" s="19"/>
      <c r="P60" s="4"/>
      <c r="Q60" s="1"/>
      <c r="R60" s="73">
        <v>2013</v>
      </c>
      <c r="S60" s="76">
        <v>2013</v>
      </c>
      <c r="T60" s="81">
        <v>2014</v>
      </c>
      <c r="U60" s="77">
        <v>2014</v>
      </c>
      <c r="V60" s="81">
        <v>2015</v>
      </c>
      <c r="W60" s="77">
        <v>2015</v>
      </c>
      <c r="X60" s="15">
        <v>2016</v>
      </c>
      <c r="Y60" s="129">
        <v>2016</v>
      </c>
      <c r="Z60" s="15">
        <v>2017</v>
      </c>
      <c r="AA60" s="130">
        <v>2017</v>
      </c>
      <c r="AB60" s="388">
        <v>2018</v>
      </c>
      <c r="AC60" s="389"/>
      <c r="AD60" s="388">
        <v>2019</v>
      </c>
      <c r="AE60" s="405"/>
      <c r="AF60" s="389"/>
      <c r="AG60" s="388">
        <v>2020</v>
      </c>
      <c r="AH60" s="405"/>
      <c r="AI60" s="389"/>
      <c r="AJ60" s="388">
        <v>2021</v>
      </c>
      <c r="AK60" s="389"/>
      <c r="AL60" s="388">
        <v>2022</v>
      </c>
      <c r="AM60" s="389"/>
      <c r="AN60" s="388">
        <v>2023</v>
      </c>
      <c r="AO60" s="389"/>
      <c r="AP60" s="388">
        <v>2024</v>
      </c>
      <c r="AQ60" s="389"/>
      <c r="AR60" s="388">
        <v>2025</v>
      </c>
      <c r="AS60" s="389"/>
      <c r="AT60" s="388">
        <v>2026</v>
      </c>
      <c r="AU60" s="389"/>
      <c r="AV60" s="388">
        <v>2027</v>
      </c>
      <c r="AW60" s="389"/>
      <c r="AX60" s="388">
        <v>2028</v>
      </c>
      <c r="AY60" s="389"/>
      <c r="AZ60" s="388">
        <v>2029</v>
      </c>
      <c r="BA60" s="389"/>
      <c r="BB60" s="388">
        <v>2021</v>
      </c>
      <c r="BC60" s="389"/>
      <c r="BD60" s="388">
        <v>2022</v>
      </c>
      <c r="BE60" s="405"/>
      <c r="BF60" s="389"/>
      <c r="BG60" s="312"/>
      <c r="BH60" s="388">
        <v>2023</v>
      </c>
      <c r="BI60" s="405"/>
      <c r="BJ60" s="405"/>
      <c r="BK60" s="389"/>
      <c r="BL60" s="388">
        <v>2024</v>
      </c>
      <c r="BM60" s="405"/>
      <c r="BN60" s="389"/>
      <c r="BO60" s="312"/>
      <c r="BP60" s="388">
        <v>2025</v>
      </c>
      <c r="BQ60" s="405"/>
      <c r="BR60" s="389"/>
      <c r="BS60" s="388">
        <v>2026</v>
      </c>
      <c r="BT60" s="389"/>
      <c r="BU60" s="388">
        <v>2027</v>
      </c>
      <c r="BV60" s="389"/>
      <c r="BW60" s="388">
        <v>2028</v>
      </c>
      <c r="BX60" s="389"/>
      <c r="BY60" s="388">
        <v>2029</v>
      </c>
      <c r="BZ60" s="389"/>
      <c r="CA60" s="388">
        <v>2030</v>
      </c>
      <c r="CB60" s="389"/>
      <c r="CC60" s="388">
        <v>2031</v>
      </c>
      <c r="CD60" s="389"/>
      <c r="CE60" s="11"/>
      <c r="CF60" s="11"/>
    </row>
    <row r="61" spans="1:86" ht="20.25" customHeight="1" x14ac:dyDescent="0.15">
      <c r="A61" s="147"/>
      <c r="B61" s="320" t="s">
        <v>95</v>
      </c>
      <c r="C61" s="189"/>
      <c r="D61" s="190"/>
      <c r="E61" s="191"/>
      <c r="F61" s="191"/>
      <c r="G61" s="191"/>
      <c r="H61" s="191"/>
      <c r="I61" s="191"/>
      <c r="J61" s="191"/>
      <c r="K61" s="191"/>
      <c r="L61" s="192"/>
      <c r="M61" s="193"/>
      <c r="N61" s="192"/>
      <c r="O61" s="194"/>
      <c r="P61" s="194"/>
      <c r="Q61" s="195"/>
      <c r="R61" s="195"/>
      <c r="S61" s="195"/>
      <c r="T61" s="196">
        <f>SUM(T5:T52)</f>
        <v>49428264.273341924</v>
      </c>
      <c r="U61" s="195"/>
      <c r="V61" s="196" t="e">
        <f>SUM(V5:V52)</f>
        <v>#REF!</v>
      </c>
      <c r="W61" s="195"/>
      <c r="X61" s="197">
        <f>SUM(X52:X56)</f>
        <v>17765505.100931928</v>
      </c>
      <c r="Y61" s="198" t="e">
        <f>SUM(Y52:Y56)</f>
        <v>#REF!</v>
      </c>
      <c r="Z61" s="197">
        <f>SUM(Z52:Z56)</f>
        <v>15233906.01093193</v>
      </c>
      <c r="AA61" s="198">
        <f>SUM(AA6:AA53)</f>
        <v>7273907.8009319296</v>
      </c>
      <c r="AB61" s="196">
        <f>SUM(AB5:AB53)</f>
        <v>16328806.310000001</v>
      </c>
      <c r="AC61" s="198">
        <f>SUM(AC6:AC53)</f>
        <v>5446192.0525000002</v>
      </c>
      <c r="AD61" s="196">
        <f>AD56</f>
        <v>10882614.2575</v>
      </c>
      <c r="AE61" s="196"/>
      <c r="AF61" s="198">
        <f>SUM(AF6:AF53)</f>
        <v>10882614.2575</v>
      </c>
      <c r="AG61" s="196">
        <f>AG56+AH56</f>
        <v>6779225.6799999997</v>
      </c>
      <c r="AH61" s="196"/>
      <c r="AI61" s="198">
        <f>SUM(AI6:AI53)</f>
        <v>1493788.13</v>
      </c>
      <c r="AJ61" s="196">
        <f>AJ56</f>
        <v>0</v>
      </c>
      <c r="AK61" s="198">
        <f>SUM(AK6:AK53)</f>
        <v>0</v>
      </c>
      <c r="AL61" s="196">
        <f>AL56</f>
        <v>0</v>
      </c>
      <c r="AM61" s="198">
        <f>SUM(AM6:AM53)</f>
        <v>0</v>
      </c>
      <c r="AN61" s="196">
        <f>AN56</f>
        <v>0</v>
      </c>
      <c r="AO61" s="198">
        <f>SUM(AO6:AO53)</f>
        <v>0</v>
      </c>
      <c r="AP61" s="196">
        <f>AP56</f>
        <v>0</v>
      </c>
      <c r="AQ61" s="198">
        <f>SUM(AQ6:AQ53)</f>
        <v>0</v>
      </c>
      <c r="AR61" s="196">
        <f>AR56</f>
        <v>0</v>
      </c>
      <c r="AS61" s="198">
        <f>SUM(AS6:AS53)</f>
        <v>0</v>
      </c>
      <c r="AT61" s="196">
        <f>AT56</f>
        <v>0</v>
      </c>
      <c r="AU61" s="198">
        <f>SUM(AU6:AU53)</f>
        <v>0</v>
      </c>
      <c r="AV61" s="196">
        <f>AV56</f>
        <v>0</v>
      </c>
      <c r="AW61" s="198">
        <f>SUM(AW6:AW53)</f>
        <v>0</v>
      </c>
      <c r="AX61" s="196">
        <f>AX56</f>
        <v>0</v>
      </c>
      <c r="AY61" s="198">
        <f>SUM(AY6:AY53)</f>
        <v>0</v>
      </c>
      <c r="AZ61" s="196">
        <f>AX61-AY61</f>
        <v>0</v>
      </c>
      <c r="BA61" s="263">
        <v>138888.67000000001</v>
      </c>
      <c r="BB61" s="196">
        <f>BB56</f>
        <v>4456273.75</v>
      </c>
      <c r="BC61" s="198">
        <f>SUM(BC4:BC53)</f>
        <v>4456273.75</v>
      </c>
      <c r="BD61" s="196">
        <f>BD56</f>
        <v>0</v>
      </c>
      <c r="BE61" s="196">
        <f>BE54+BE56</f>
        <v>33278555.359999999</v>
      </c>
      <c r="BF61" s="198">
        <f>SUM(BF4:BF54)</f>
        <v>475273.77</v>
      </c>
      <c r="BG61" s="198">
        <f>SUM(BG4:BG54)</f>
        <v>9000000</v>
      </c>
      <c r="BH61" s="196">
        <f>BH54+BH56</f>
        <v>23803281.59</v>
      </c>
      <c r="BI61" s="196"/>
      <c r="BJ61" s="198">
        <f>SUM(BJ4:BJ54)</f>
        <v>8129645.0199999996</v>
      </c>
      <c r="BK61" s="198">
        <f>BK54+BK56</f>
        <v>3182323.2381250001</v>
      </c>
      <c r="BL61" s="196">
        <f>BL54+BL56</f>
        <v>12491313.331875</v>
      </c>
      <c r="BM61" s="196"/>
      <c r="BN61" s="367">
        <f>BN54+BN56</f>
        <v>1709642.40625</v>
      </c>
      <c r="BO61" s="418"/>
      <c r="BP61" s="310">
        <f t="shared" ref="BP61" si="2">BP56</f>
        <v>0</v>
      </c>
      <c r="BQ61" s="310"/>
      <c r="BR61" s="198">
        <f>SUM(BR4:BR53)</f>
        <v>0</v>
      </c>
      <c r="BS61" s="196">
        <f t="shared" ref="BS61" si="3">BS56</f>
        <v>0</v>
      </c>
      <c r="BT61" s="198">
        <f>SUM(BT4:BT53)</f>
        <v>0</v>
      </c>
      <c r="BU61" s="196">
        <f t="shared" ref="BU61" si="4">BU56</f>
        <v>0</v>
      </c>
      <c r="BV61" s="198">
        <f>SUM(BV4:BV53)</f>
        <v>0</v>
      </c>
      <c r="BW61" s="196">
        <f t="shared" ref="BW61" si="5">BW56</f>
        <v>0</v>
      </c>
      <c r="BX61" s="198">
        <f>SUM(BX4:BX53)</f>
        <v>0</v>
      </c>
      <c r="BY61" s="196">
        <f t="shared" ref="BY61:CA61" si="6">BY56</f>
        <v>0</v>
      </c>
      <c r="BZ61" s="198">
        <f>SUM(BZ4:BZ53)</f>
        <v>0</v>
      </c>
      <c r="CA61" s="196">
        <f t="shared" si="6"/>
        <v>0</v>
      </c>
      <c r="CB61" s="198">
        <f>SUM(CB4:CB53)</f>
        <v>0</v>
      </c>
      <c r="CC61" s="310">
        <f t="shared" ref="CC61" si="7">CC56</f>
        <v>0</v>
      </c>
      <c r="CD61" s="311">
        <f>SUM(CD4:CD53)</f>
        <v>0</v>
      </c>
      <c r="CE61" s="194"/>
      <c r="CF61" s="195"/>
    </row>
    <row r="62" spans="1:86" ht="13.5" customHeight="1" x14ac:dyDescent="0.15">
      <c r="A62" s="147"/>
      <c r="B62" s="384" t="s">
        <v>65</v>
      </c>
      <c r="C62" s="384"/>
      <c r="D62" s="384"/>
      <c r="E62" s="384"/>
      <c r="F62" s="10"/>
      <c r="G62" s="10"/>
      <c r="H62" s="10"/>
      <c r="I62" s="10"/>
      <c r="J62" s="10"/>
      <c r="K62" s="10"/>
      <c r="L62" s="9"/>
      <c r="M62" s="7"/>
      <c r="N62" s="9"/>
      <c r="W62" s="23" t="s">
        <v>38</v>
      </c>
      <c r="X62" s="24" t="s">
        <v>66</v>
      </c>
      <c r="Z62" s="24">
        <f>+Z56-CE56</f>
        <v>15233906.01093193</v>
      </c>
      <c r="AB62" s="24">
        <f>+AB56-CG50</f>
        <v>16328806.310000001</v>
      </c>
      <c r="AD62" s="24">
        <f>+AD56-CI50</f>
        <v>10882614.2575</v>
      </c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3"/>
      <c r="CF62" s="1"/>
    </row>
    <row r="63" spans="1:86" ht="26.45" customHeight="1" x14ac:dyDescent="0.15">
      <c r="A63" s="20"/>
      <c r="B63" s="383" t="s">
        <v>66</v>
      </c>
      <c r="C63" s="383"/>
      <c r="D63" s="383"/>
      <c r="E63" s="383"/>
      <c r="F63" s="144"/>
      <c r="G63" s="144"/>
      <c r="H63" s="144"/>
      <c r="I63" s="144"/>
      <c r="J63" s="144"/>
      <c r="K63" s="144"/>
      <c r="L63" s="148"/>
      <c r="M63" s="149"/>
      <c r="N63" s="148"/>
      <c r="O63" s="68"/>
      <c r="P63" s="68"/>
      <c r="Q63" s="69"/>
      <c r="R63" s="69"/>
      <c r="S63" s="69"/>
      <c r="T63" s="69"/>
      <c r="U63" s="69"/>
      <c r="V63" s="69"/>
      <c r="W63" s="150"/>
      <c r="X63" s="151"/>
      <c r="Y63" s="201" t="s">
        <v>97</v>
      </c>
      <c r="Z63" s="169" t="s">
        <v>117</v>
      </c>
      <c r="AA63" s="201" t="s">
        <v>98</v>
      </c>
      <c r="AC63" s="201" t="s">
        <v>121</v>
      </c>
      <c r="AD63" s="265"/>
      <c r="AE63" s="151"/>
      <c r="AF63" s="201" t="s">
        <v>122</v>
      </c>
      <c r="AG63" s="151"/>
      <c r="AH63" s="151"/>
      <c r="AI63" s="201" t="s">
        <v>123</v>
      </c>
      <c r="AJ63" s="151"/>
      <c r="AK63" s="201" t="s">
        <v>124</v>
      </c>
      <c r="AL63" s="151"/>
      <c r="AM63" s="201" t="s">
        <v>123</v>
      </c>
      <c r="AN63" s="151"/>
      <c r="AO63" s="201" t="s">
        <v>123</v>
      </c>
      <c r="AP63" s="151"/>
      <c r="AQ63" s="201" t="s">
        <v>123</v>
      </c>
      <c r="AR63" s="151"/>
      <c r="AS63" s="201" t="s">
        <v>123</v>
      </c>
      <c r="AT63" s="151"/>
      <c r="AU63" s="201" t="s">
        <v>123</v>
      </c>
      <c r="AV63" s="151"/>
      <c r="AW63" s="201" t="s">
        <v>123</v>
      </c>
      <c r="AX63" s="151"/>
      <c r="AY63" s="201" t="s">
        <v>123</v>
      </c>
      <c r="AZ63" s="201"/>
      <c r="BA63" s="201" t="s">
        <v>140</v>
      </c>
      <c r="BB63" s="236"/>
      <c r="BC63" s="287" t="s">
        <v>124</v>
      </c>
      <c r="BD63" s="236"/>
      <c r="BE63" s="236"/>
      <c r="BF63" s="287" t="s">
        <v>152</v>
      </c>
      <c r="BG63" s="287"/>
      <c r="BH63" s="236"/>
      <c r="BI63" s="287" t="s">
        <v>192</v>
      </c>
      <c r="BJ63" s="287"/>
      <c r="BL63" s="287" t="s">
        <v>198</v>
      </c>
      <c r="BN63" s="201" t="s">
        <v>171</v>
      </c>
      <c r="BO63" s="201"/>
      <c r="BP63" s="236"/>
      <c r="BQ63" s="236"/>
      <c r="BR63" s="287" t="s">
        <v>172</v>
      </c>
      <c r="BS63" s="236"/>
      <c r="BT63" s="287" t="s">
        <v>173</v>
      </c>
      <c r="BU63" s="236"/>
      <c r="BV63" s="287" t="s">
        <v>174</v>
      </c>
      <c r="BW63" s="236"/>
      <c r="BX63" s="287" t="s">
        <v>175</v>
      </c>
      <c r="BY63" s="236"/>
      <c r="BZ63" s="287" t="s">
        <v>176</v>
      </c>
      <c r="CA63" s="236"/>
      <c r="CB63" s="287" t="s">
        <v>177</v>
      </c>
      <c r="CC63" s="236"/>
      <c r="CD63" s="201" t="s">
        <v>178</v>
      </c>
      <c r="CE63" s="236"/>
      <c r="CF63" s="236"/>
      <c r="CG63" s="68"/>
      <c r="CH63" s="69"/>
    </row>
    <row r="64" spans="1:86" ht="13.5" x14ac:dyDescent="0.2">
      <c r="A64" s="20"/>
      <c r="B64" s="382" t="s">
        <v>199</v>
      </c>
      <c r="C64" s="382"/>
      <c r="D64" s="382"/>
      <c r="E64" s="382"/>
      <c r="F64" s="144"/>
      <c r="G64" s="144"/>
      <c r="H64" s="144"/>
      <c r="I64" s="144"/>
      <c r="J64" s="144"/>
      <c r="K64" s="144"/>
      <c r="L64" s="148"/>
      <c r="M64" s="149"/>
      <c r="N64" s="148"/>
      <c r="O64" s="68"/>
      <c r="P64" s="68"/>
      <c r="Q64" s="69"/>
      <c r="R64" s="69"/>
      <c r="S64" s="69"/>
      <c r="T64" s="69"/>
      <c r="U64" s="69"/>
      <c r="V64" s="69"/>
      <c r="W64" s="69"/>
      <c r="X64" s="69"/>
      <c r="Y64" s="248" t="e">
        <f>Y75/#REF!</f>
        <v>#REF!</v>
      </c>
      <c r="Z64" s="246">
        <v>13927765.460000001</v>
      </c>
      <c r="AA64" s="248">
        <f>Z64/Z79</f>
        <v>7.4296997709651924E-2</v>
      </c>
      <c r="AC64" s="248">
        <f>AD61/Z79</f>
        <v>5.8052784481948255E-2</v>
      </c>
      <c r="AD64" s="135"/>
      <c r="AE64" s="135"/>
      <c r="AF64" s="248">
        <f>AG61/Z79</f>
        <v>3.6163454666630603E-2</v>
      </c>
      <c r="AG64" s="199"/>
      <c r="AH64" s="199"/>
      <c r="AI64" s="279" t="e">
        <f>AG61/#REF!</f>
        <v>#REF!</v>
      </c>
      <c r="AJ64" s="247"/>
      <c r="AK64" s="248">
        <f>AL61/Z79</f>
        <v>0</v>
      </c>
      <c r="AL64" s="69"/>
      <c r="AM64" s="248">
        <f>CE61/AD79</f>
        <v>0</v>
      </c>
      <c r="AN64" s="69"/>
      <c r="AO64" s="248" t="e">
        <f>CG61/#REF!</f>
        <v>#REF!</v>
      </c>
      <c r="AP64" s="69"/>
      <c r="AQ64" s="248">
        <f>CI61/AI79</f>
        <v>0</v>
      </c>
      <c r="AR64" s="69"/>
      <c r="AS64" s="248" t="e">
        <f>CK61/AK79</f>
        <v>#DIV/0!</v>
      </c>
      <c r="AT64" s="69"/>
      <c r="AU64" s="248" t="e">
        <f>CM61/AM79</f>
        <v>#DIV/0!</v>
      </c>
      <c r="AV64" s="69"/>
      <c r="AW64" s="248" t="e">
        <f>CM61/AM79</f>
        <v>#DIV/0!</v>
      </c>
      <c r="AX64" s="69"/>
      <c r="AY64" s="248" t="e">
        <f>CO61/AO79</f>
        <v>#DIV/0!</v>
      </c>
      <c r="AZ64" s="264"/>
      <c r="BA64" s="264">
        <v>0</v>
      </c>
      <c r="BB64" s="247"/>
      <c r="BC64" s="279">
        <f>BB61/BE64</f>
        <v>2.8162719160455211E-2</v>
      </c>
      <c r="BD64" s="247" t="s">
        <v>170</v>
      </c>
      <c r="BE64" s="286">
        <v>158233078.44</v>
      </c>
      <c r="BF64" s="279">
        <f>BH56/BE64</f>
        <v>0.13281820645339396</v>
      </c>
      <c r="BG64" s="315"/>
      <c r="BH64" s="247"/>
      <c r="BI64" s="279">
        <f>BH56/BE64</f>
        <v>0.13281820645339396</v>
      </c>
      <c r="BJ64" s="315"/>
      <c r="BL64" s="279">
        <f>BL56/BE64</f>
        <v>7.8942490754937505E-2</v>
      </c>
      <c r="BN64" s="279">
        <f>BP61/BE64</f>
        <v>0</v>
      </c>
      <c r="BO64" s="419"/>
      <c r="BP64" s="247"/>
      <c r="BQ64" s="247"/>
      <c r="BR64" s="279">
        <f>BS61/BE64</f>
        <v>0</v>
      </c>
      <c r="BS64" s="247"/>
      <c r="BT64" s="279">
        <f>BU61/BE64</f>
        <v>0</v>
      </c>
      <c r="BU64" s="247"/>
      <c r="BV64" s="279">
        <f>BW61/BE64</f>
        <v>0</v>
      </c>
      <c r="BW64" s="247"/>
      <c r="BX64" s="279">
        <f>BY61/BE64</f>
        <v>0</v>
      </c>
      <c r="BY64" s="247"/>
      <c r="BZ64" s="279">
        <f>CA61/BE64</f>
        <v>0</v>
      </c>
      <c r="CA64" s="247"/>
      <c r="CB64" s="279">
        <f>CC61/BE64</f>
        <v>0</v>
      </c>
      <c r="CC64" s="247"/>
      <c r="CD64" s="279">
        <f>CE61/BE64</f>
        <v>0</v>
      </c>
      <c r="CE64" s="68"/>
      <c r="CF64" s="69"/>
    </row>
    <row r="65" spans="1:85" s="97" customFormat="1" ht="16.5" x14ac:dyDescent="0.2">
      <c r="A65" s="288"/>
      <c r="B65" s="289"/>
      <c r="C65" s="289"/>
      <c r="D65" s="289"/>
      <c r="E65" s="289"/>
      <c r="F65" s="290"/>
      <c r="G65" s="290"/>
      <c r="H65" s="290"/>
      <c r="I65" s="290"/>
      <c r="J65" s="290"/>
      <c r="K65" s="290"/>
      <c r="L65" s="291"/>
      <c r="M65" s="292"/>
      <c r="N65" s="291"/>
      <c r="O65" s="293"/>
      <c r="P65" s="293"/>
      <c r="Q65" s="294"/>
      <c r="R65" s="294"/>
      <c r="S65" s="294"/>
      <c r="T65" s="294"/>
      <c r="U65" s="294"/>
      <c r="V65" s="294"/>
      <c r="W65" s="294"/>
      <c r="X65" s="294"/>
      <c r="Y65" s="247"/>
      <c r="Z65" s="295"/>
      <c r="AA65" s="247"/>
      <c r="AB65" s="107"/>
      <c r="AC65" s="247"/>
      <c r="AD65" s="296"/>
      <c r="AE65" s="296"/>
      <c r="AF65" s="247"/>
      <c r="AG65" s="285"/>
      <c r="AH65" s="285"/>
      <c r="AI65" s="297"/>
      <c r="AJ65" s="247"/>
      <c r="AK65" s="247"/>
      <c r="AL65" s="294"/>
      <c r="AM65" s="247"/>
      <c r="AN65" s="294"/>
      <c r="AO65" s="247"/>
      <c r="AP65" s="294"/>
      <c r="AQ65" s="247"/>
      <c r="AR65" s="294"/>
      <c r="AS65" s="247"/>
      <c r="AT65" s="294"/>
      <c r="AU65" s="247"/>
      <c r="AV65" s="294"/>
      <c r="AW65" s="247"/>
      <c r="AX65" s="294"/>
      <c r="AY65" s="247"/>
      <c r="AZ65" s="247"/>
      <c r="BA65" s="247"/>
      <c r="BB65" s="247"/>
      <c r="BC65" s="297"/>
      <c r="BD65" s="247"/>
      <c r="BE65" s="286" t="s">
        <v>186</v>
      </c>
      <c r="BF65" s="297"/>
      <c r="BG65" s="297"/>
      <c r="BH65" s="247"/>
      <c r="BI65" s="247"/>
      <c r="BJ65" s="297"/>
      <c r="BK65" s="297"/>
      <c r="BL65" s="297"/>
      <c r="BM65" s="247"/>
      <c r="BN65" s="247"/>
      <c r="BO65" s="247"/>
      <c r="BP65" s="297"/>
      <c r="BQ65" s="297"/>
      <c r="BR65" s="247"/>
      <c r="BS65" s="297"/>
      <c r="BT65" s="247"/>
      <c r="BU65" s="297"/>
      <c r="BV65" s="247"/>
      <c r="BW65" s="297"/>
      <c r="BX65" s="247"/>
      <c r="BY65" s="297"/>
      <c r="BZ65" s="247"/>
      <c r="CA65" s="297"/>
      <c r="CB65" s="247"/>
      <c r="CC65" s="297"/>
      <c r="CD65" s="247"/>
      <c r="CE65" s="297"/>
      <c r="CF65" s="293"/>
      <c r="CG65" s="294"/>
    </row>
    <row r="66" spans="1:85" s="97" customFormat="1" ht="11.25" x14ac:dyDescent="0.2">
      <c r="A66" s="288"/>
      <c r="B66" s="289"/>
      <c r="C66" s="289"/>
      <c r="D66" s="289"/>
      <c r="E66" s="289"/>
      <c r="F66" s="290"/>
      <c r="G66" s="290"/>
      <c r="H66" s="290"/>
      <c r="I66" s="290"/>
      <c r="J66" s="290"/>
      <c r="K66" s="290"/>
      <c r="L66" s="291"/>
      <c r="M66" s="292"/>
      <c r="N66" s="291"/>
      <c r="O66" s="293"/>
      <c r="P66" s="293"/>
      <c r="Q66" s="294"/>
      <c r="R66" s="294"/>
      <c r="S66" s="294"/>
      <c r="T66" s="294"/>
      <c r="U66" s="294"/>
      <c r="V66" s="294"/>
      <c r="W66" s="294"/>
      <c r="X66" s="294"/>
      <c r="Y66" s="247"/>
      <c r="Z66" s="295"/>
      <c r="AA66" s="247"/>
      <c r="AB66" s="107"/>
      <c r="AC66" s="247"/>
      <c r="AD66" s="296"/>
      <c r="AE66" s="296"/>
      <c r="AF66" s="247"/>
      <c r="AG66" s="285"/>
      <c r="AH66" s="285"/>
      <c r="AI66" s="297"/>
      <c r="AJ66" s="247"/>
      <c r="AK66" s="247"/>
      <c r="AL66" s="294"/>
      <c r="AM66" s="247"/>
      <c r="AN66" s="294"/>
      <c r="AO66" s="247"/>
      <c r="AP66" s="294"/>
      <c r="AQ66" s="247"/>
      <c r="AR66" s="294"/>
      <c r="AS66" s="247"/>
      <c r="AT66" s="294"/>
      <c r="AU66" s="247"/>
      <c r="AV66" s="294"/>
      <c r="AW66" s="247"/>
      <c r="AX66" s="294"/>
      <c r="AY66" s="247"/>
      <c r="AZ66" s="247"/>
      <c r="BA66" s="247"/>
      <c r="BB66" s="247"/>
      <c r="BC66" s="297"/>
      <c r="BD66" s="247"/>
      <c r="BE66" s="286"/>
      <c r="BF66" s="297"/>
      <c r="BG66" s="297"/>
      <c r="BH66" s="247"/>
      <c r="BI66" s="247"/>
      <c r="BJ66" s="297"/>
      <c r="BK66" s="247"/>
      <c r="BL66" s="247"/>
      <c r="BM66" s="297"/>
      <c r="BN66" s="247"/>
      <c r="BO66" s="247"/>
      <c r="BP66" s="297"/>
      <c r="BQ66" s="297"/>
      <c r="BR66" s="247"/>
      <c r="BS66" s="297"/>
      <c r="BT66" s="247"/>
      <c r="BU66" s="297"/>
      <c r="BV66" s="247"/>
      <c r="BW66" s="297"/>
      <c r="BX66" s="247"/>
      <c r="BY66" s="297"/>
      <c r="BZ66" s="247"/>
      <c r="CA66" s="297"/>
      <c r="CB66" s="247"/>
      <c r="CC66" s="297"/>
      <c r="CD66" s="293"/>
      <c r="CE66" s="294"/>
    </row>
    <row r="67" spans="1:85" s="97" customFormat="1" ht="11.25" x14ac:dyDescent="0.2">
      <c r="A67" s="288"/>
      <c r="B67" s="289"/>
      <c r="C67" s="289"/>
      <c r="D67" s="289"/>
      <c r="E67" s="289"/>
      <c r="F67" s="290"/>
      <c r="G67" s="290"/>
      <c r="H67" s="290"/>
      <c r="I67" s="290"/>
      <c r="J67" s="290"/>
      <c r="K67" s="290"/>
      <c r="L67" s="291"/>
      <c r="M67" s="292"/>
      <c r="N67" s="291"/>
      <c r="O67" s="293"/>
      <c r="P67" s="293"/>
      <c r="Q67" s="294"/>
      <c r="R67" s="294"/>
      <c r="S67" s="294"/>
      <c r="T67" s="294"/>
      <c r="U67" s="294"/>
      <c r="V67" s="294"/>
      <c r="W67" s="294"/>
      <c r="X67" s="294"/>
      <c r="Y67" s="247"/>
      <c r="Z67" s="295"/>
      <c r="AA67" s="247"/>
      <c r="AB67" s="107"/>
      <c r="AC67" s="247"/>
      <c r="AD67" s="296"/>
      <c r="AE67" s="296"/>
      <c r="AF67" s="247"/>
      <c r="AG67" s="285"/>
      <c r="AH67" s="285"/>
      <c r="AI67" s="297"/>
      <c r="AJ67" s="247"/>
      <c r="AK67" s="247"/>
      <c r="AL67" s="294"/>
      <c r="AM67" s="247"/>
      <c r="AN67" s="294"/>
      <c r="AO67" s="247"/>
      <c r="AP67" s="294"/>
      <c r="AQ67" s="247"/>
      <c r="AR67" s="294"/>
      <c r="AS67" s="247"/>
      <c r="AT67" s="294"/>
      <c r="AU67" s="247"/>
      <c r="AV67" s="294"/>
      <c r="AW67" s="247"/>
      <c r="AX67" s="294"/>
      <c r="AY67" s="247"/>
      <c r="AZ67" s="247"/>
      <c r="BA67" s="247"/>
      <c r="BB67" s="247"/>
      <c r="BC67" s="297"/>
      <c r="BD67" s="247"/>
      <c r="BE67" s="286"/>
      <c r="BF67" s="297"/>
      <c r="BG67" s="297"/>
      <c r="BH67" s="247"/>
      <c r="BI67" s="247"/>
      <c r="BJ67" s="297"/>
      <c r="BK67" s="247"/>
      <c r="BL67" s="247"/>
      <c r="BM67" s="297"/>
      <c r="BN67" s="247"/>
      <c r="BO67" s="247"/>
      <c r="BP67" s="297"/>
      <c r="BQ67" s="297"/>
      <c r="BR67" s="247"/>
      <c r="BS67" s="297"/>
      <c r="BT67" s="247"/>
      <c r="BU67" s="297"/>
      <c r="BV67" s="247"/>
      <c r="BW67" s="297"/>
      <c r="BX67" s="247"/>
      <c r="BY67" s="297"/>
      <c r="BZ67" s="247"/>
      <c r="CA67" s="297"/>
      <c r="CB67" s="247"/>
      <c r="CC67" s="297"/>
      <c r="CD67" s="293"/>
      <c r="CE67" s="294"/>
    </row>
    <row r="68" spans="1:85" s="97" customFormat="1" ht="11.25" x14ac:dyDescent="0.2">
      <c r="A68" s="288"/>
      <c r="B68" s="289"/>
      <c r="C68" s="289"/>
      <c r="D68" s="289"/>
      <c r="E68" s="289"/>
      <c r="F68" s="290"/>
      <c r="G68" s="290"/>
      <c r="H68" s="290"/>
      <c r="I68" s="290"/>
      <c r="J68" s="290"/>
      <c r="K68" s="290"/>
      <c r="L68" s="291"/>
      <c r="M68" s="292"/>
      <c r="N68" s="291"/>
      <c r="O68" s="293"/>
      <c r="P68" s="293"/>
      <c r="Q68" s="294"/>
      <c r="R68" s="294"/>
      <c r="S68" s="294"/>
      <c r="T68" s="294"/>
      <c r="U68" s="294"/>
      <c r="V68" s="294"/>
      <c r="W68" s="294"/>
      <c r="X68" s="294"/>
      <c r="Y68" s="247"/>
      <c r="Z68" s="295"/>
      <c r="AA68" s="247"/>
      <c r="AB68" s="107"/>
      <c r="AC68" s="247"/>
      <c r="AD68" s="296"/>
      <c r="AE68" s="296"/>
      <c r="AF68" s="247"/>
      <c r="AG68" s="285"/>
      <c r="AH68" s="285"/>
      <c r="AI68" s="297"/>
      <c r="AJ68" s="247"/>
      <c r="AK68" s="247"/>
      <c r="AL68" s="294"/>
      <c r="AM68" s="247"/>
      <c r="AN68" s="294"/>
      <c r="AO68" s="247"/>
      <c r="AP68" s="294"/>
      <c r="AQ68" s="247"/>
      <c r="AR68" s="294"/>
      <c r="AS68" s="247"/>
      <c r="AT68" s="294"/>
      <c r="AU68" s="247"/>
      <c r="AV68" s="294"/>
      <c r="AW68" s="247"/>
      <c r="AX68" s="294"/>
      <c r="AY68" s="247"/>
      <c r="AZ68" s="247"/>
      <c r="BA68" s="247"/>
      <c r="BB68" s="247"/>
      <c r="BC68" s="297"/>
      <c r="BD68" s="247"/>
      <c r="BE68" s="286"/>
      <c r="BF68" s="297"/>
      <c r="BG68" s="297"/>
      <c r="BH68" s="247"/>
      <c r="BI68" s="247"/>
      <c r="BJ68" s="297"/>
      <c r="BK68" s="247"/>
      <c r="BL68" s="247"/>
      <c r="BM68" s="297"/>
      <c r="BN68" s="247"/>
      <c r="BO68" s="247"/>
      <c r="BP68" s="297"/>
      <c r="BQ68" s="297"/>
      <c r="BR68" s="247"/>
      <c r="BS68" s="297"/>
      <c r="BT68" s="247"/>
      <c r="BU68" s="297"/>
      <c r="BV68" s="247"/>
      <c r="BW68" s="297"/>
      <c r="BX68" s="247"/>
      <c r="BY68" s="297"/>
      <c r="BZ68" s="247"/>
      <c r="CA68" s="297"/>
      <c r="CB68" s="247"/>
      <c r="CC68" s="297"/>
      <c r="CD68" s="293"/>
      <c r="CE68" s="294"/>
    </row>
    <row r="69" spans="1:85" s="97" customFormat="1" ht="11.25" x14ac:dyDescent="0.2">
      <c r="A69" s="288"/>
      <c r="B69" s="289"/>
      <c r="C69" s="289"/>
      <c r="D69" s="289"/>
      <c r="E69" s="289"/>
      <c r="F69" s="290"/>
      <c r="G69" s="290"/>
      <c r="H69" s="290"/>
      <c r="I69" s="290"/>
      <c r="J69" s="290"/>
      <c r="K69" s="290"/>
      <c r="L69" s="291"/>
      <c r="M69" s="292"/>
      <c r="N69" s="291"/>
      <c r="O69" s="293"/>
      <c r="P69" s="293"/>
      <c r="Q69" s="294"/>
      <c r="R69" s="294"/>
      <c r="S69" s="294"/>
      <c r="T69" s="294"/>
      <c r="U69" s="294"/>
      <c r="V69" s="294"/>
      <c r="W69" s="294"/>
      <c r="X69" s="294"/>
      <c r="Y69" s="247"/>
      <c r="Z69" s="295"/>
      <c r="AA69" s="247"/>
      <c r="AB69" s="107"/>
      <c r="AC69" s="247"/>
      <c r="AD69" s="296"/>
      <c r="AE69" s="296"/>
      <c r="AF69" s="247"/>
      <c r="AG69" s="285"/>
      <c r="AH69" s="285"/>
      <c r="AI69" s="297"/>
      <c r="AJ69" s="247"/>
      <c r="AK69" s="247"/>
      <c r="AL69" s="294"/>
      <c r="AM69" s="247"/>
      <c r="AN69" s="294"/>
      <c r="AO69" s="247"/>
      <c r="AP69" s="294"/>
      <c r="AQ69" s="247"/>
      <c r="AR69" s="294"/>
      <c r="AS69" s="247"/>
      <c r="AT69" s="294"/>
      <c r="AU69" s="247"/>
      <c r="AV69" s="294"/>
      <c r="AW69" s="247"/>
      <c r="AX69" s="294"/>
      <c r="AY69" s="247"/>
      <c r="AZ69" s="247"/>
      <c r="BA69" s="247"/>
      <c r="BB69" s="247"/>
      <c r="BC69" s="297"/>
      <c r="BD69" s="247"/>
      <c r="BE69" s="286"/>
      <c r="BF69" s="297"/>
      <c r="BG69" s="297"/>
      <c r="BH69" s="247"/>
      <c r="BI69" s="247"/>
      <c r="BJ69" s="297"/>
      <c r="BK69" s="247"/>
      <c r="BL69" s="247"/>
      <c r="BM69" s="297"/>
      <c r="BN69" s="247"/>
      <c r="BO69" s="247"/>
      <c r="BP69" s="297"/>
      <c r="BQ69" s="297"/>
      <c r="BR69" s="247"/>
      <c r="BS69" s="297"/>
      <c r="BT69" s="247"/>
      <c r="BU69" s="297"/>
      <c r="BV69" s="247"/>
      <c r="BW69" s="297"/>
      <c r="BX69" s="247"/>
      <c r="BY69" s="297"/>
      <c r="BZ69" s="247"/>
      <c r="CA69" s="297"/>
      <c r="CB69" s="247"/>
      <c r="CC69" s="297"/>
      <c r="CD69" s="293"/>
      <c r="CE69" s="294"/>
    </row>
    <row r="70" spans="1:85" s="97" customFormat="1" ht="11.25" x14ac:dyDescent="0.2">
      <c r="A70" s="288"/>
      <c r="B70" s="289"/>
      <c r="C70" s="289"/>
      <c r="D70" s="289"/>
      <c r="E70" s="289"/>
      <c r="F70" s="290"/>
      <c r="G70" s="290"/>
      <c r="H70" s="290"/>
      <c r="I70" s="290"/>
      <c r="J70" s="290"/>
      <c r="K70" s="290"/>
      <c r="L70" s="291"/>
      <c r="M70" s="292"/>
      <c r="N70" s="291"/>
      <c r="O70" s="293"/>
      <c r="P70" s="293"/>
      <c r="Q70" s="294"/>
      <c r="R70" s="294"/>
      <c r="S70" s="294"/>
      <c r="T70" s="294"/>
      <c r="U70" s="294"/>
      <c r="V70" s="294"/>
      <c r="W70" s="294"/>
      <c r="X70" s="294"/>
      <c r="Y70" s="247"/>
      <c r="Z70" s="295"/>
      <c r="AA70" s="247"/>
      <c r="AB70" s="107"/>
      <c r="AC70" s="247"/>
      <c r="AD70" s="296"/>
      <c r="AE70" s="296"/>
      <c r="AF70" s="247"/>
      <c r="AG70" s="285"/>
      <c r="AH70" s="285"/>
      <c r="AI70" s="297"/>
      <c r="AJ70" s="247"/>
      <c r="AK70" s="247"/>
      <c r="AL70" s="294"/>
      <c r="AM70" s="247"/>
      <c r="AN70" s="294"/>
      <c r="AO70" s="247"/>
      <c r="AP70" s="294"/>
      <c r="AQ70" s="247"/>
      <c r="AR70" s="294"/>
      <c r="AS70" s="247"/>
      <c r="AT70" s="294"/>
      <c r="AU70" s="247"/>
      <c r="AV70" s="294"/>
      <c r="AW70" s="247"/>
      <c r="AX70" s="294"/>
      <c r="AY70" s="247"/>
      <c r="AZ70" s="247"/>
      <c r="BA70" s="247"/>
      <c r="BB70" s="247"/>
      <c r="BC70" s="297"/>
      <c r="BD70" s="247"/>
      <c r="BE70" s="286"/>
      <c r="BF70" s="297"/>
      <c r="BG70" s="297"/>
      <c r="BH70" s="247"/>
      <c r="BI70" s="247"/>
      <c r="BJ70" s="297"/>
      <c r="BK70" s="247"/>
      <c r="BL70" s="247"/>
      <c r="BM70" s="297"/>
      <c r="BN70" s="247"/>
      <c r="BO70" s="247"/>
      <c r="BP70" s="297"/>
      <c r="BQ70" s="297"/>
      <c r="BR70" s="247"/>
      <c r="BS70" s="297"/>
      <c r="BT70" s="247"/>
      <c r="BU70" s="297"/>
      <c r="BV70" s="247"/>
      <c r="BW70" s="297"/>
      <c r="BX70" s="247"/>
      <c r="BY70" s="297"/>
      <c r="BZ70" s="247"/>
      <c r="CA70" s="297"/>
      <c r="CB70" s="247"/>
      <c r="CC70" s="297"/>
      <c r="CD70" s="293"/>
      <c r="CE70" s="294"/>
    </row>
    <row r="71" spans="1:85" s="97" customFormat="1" ht="11.25" x14ac:dyDescent="0.2">
      <c r="A71" s="288"/>
      <c r="B71" s="289"/>
      <c r="C71" s="289"/>
      <c r="D71" s="289"/>
      <c r="E71" s="289"/>
      <c r="F71" s="290"/>
      <c r="G71" s="290"/>
      <c r="H71" s="290"/>
      <c r="I71" s="290"/>
      <c r="J71" s="290"/>
      <c r="K71" s="290"/>
      <c r="L71" s="291"/>
      <c r="M71" s="292"/>
      <c r="N71" s="291"/>
      <c r="O71" s="293"/>
      <c r="P71" s="293"/>
      <c r="Q71" s="294"/>
      <c r="R71" s="294"/>
      <c r="S71" s="294"/>
      <c r="T71" s="294"/>
      <c r="U71" s="294"/>
      <c r="V71" s="294"/>
      <c r="W71" s="294"/>
      <c r="X71" s="294"/>
      <c r="Y71" s="247"/>
      <c r="Z71" s="295"/>
      <c r="AA71" s="247"/>
      <c r="AB71" s="107"/>
      <c r="AC71" s="247"/>
      <c r="AD71" s="296"/>
      <c r="AE71" s="296"/>
      <c r="AF71" s="247"/>
      <c r="AG71" s="285"/>
      <c r="AH71" s="285"/>
      <c r="AI71" s="297"/>
      <c r="AJ71" s="247"/>
      <c r="AK71" s="247"/>
      <c r="AL71" s="294"/>
      <c r="AM71" s="247"/>
      <c r="AN71" s="294"/>
      <c r="AO71" s="247"/>
      <c r="AP71" s="294"/>
      <c r="AQ71" s="247"/>
      <c r="AR71" s="294"/>
      <c r="AS71" s="247"/>
      <c r="AT71" s="294"/>
      <c r="AU71" s="247"/>
      <c r="AV71" s="294"/>
      <c r="AW71" s="247"/>
      <c r="AX71" s="294"/>
      <c r="AY71" s="247"/>
      <c r="AZ71" s="247"/>
      <c r="BA71" s="247"/>
      <c r="BB71" s="247"/>
      <c r="BC71" s="297"/>
      <c r="BD71" s="247"/>
      <c r="BE71" s="286"/>
      <c r="BF71" s="297"/>
      <c r="BG71" s="297"/>
      <c r="BH71" s="247"/>
      <c r="BI71" s="247"/>
      <c r="BJ71" s="297"/>
      <c r="BK71" s="247"/>
      <c r="BL71" s="247"/>
      <c r="BM71" s="297"/>
      <c r="BN71" s="247"/>
      <c r="BO71" s="247"/>
      <c r="BP71" s="297"/>
      <c r="BQ71" s="297"/>
      <c r="BR71" s="247"/>
      <c r="BS71" s="297"/>
      <c r="BT71" s="247"/>
      <c r="BU71" s="297"/>
      <c r="BV71" s="247"/>
      <c r="BW71" s="297"/>
      <c r="BX71" s="247"/>
      <c r="BY71" s="297"/>
      <c r="BZ71" s="247"/>
      <c r="CA71" s="297"/>
      <c r="CB71" s="247"/>
      <c r="CC71" s="297"/>
      <c r="CD71" s="293"/>
      <c r="CE71" s="294"/>
    </row>
    <row r="72" spans="1:85" s="97" customFormat="1" ht="11.25" x14ac:dyDescent="0.2">
      <c r="A72" s="288"/>
      <c r="B72" s="289"/>
      <c r="C72" s="289"/>
      <c r="D72" s="289"/>
      <c r="E72" s="289"/>
      <c r="F72" s="290"/>
      <c r="G72" s="290"/>
      <c r="H72" s="290"/>
      <c r="I72" s="290"/>
      <c r="J72" s="290"/>
      <c r="K72" s="290"/>
      <c r="L72" s="291"/>
      <c r="M72" s="292"/>
      <c r="N72" s="291"/>
      <c r="O72" s="293"/>
      <c r="P72" s="293"/>
      <c r="Q72" s="294"/>
      <c r="R72" s="294"/>
      <c r="S72" s="294"/>
      <c r="T72" s="294"/>
      <c r="U72" s="294"/>
      <c r="V72" s="294"/>
      <c r="W72" s="294"/>
      <c r="X72" s="294"/>
      <c r="Y72" s="247"/>
      <c r="Z72" s="295"/>
      <c r="AA72" s="247"/>
      <c r="AB72" s="107"/>
      <c r="AC72" s="247"/>
      <c r="AD72" s="296"/>
      <c r="AE72" s="296"/>
      <c r="AF72" s="247"/>
      <c r="AG72" s="285"/>
      <c r="AH72" s="285"/>
      <c r="AI72" s="297"/>
      <c r="AJ72" s="247"/>
      <c r="AK72" s="247"/>
      <c r="AL72" s="294"/>
      <c r="AM72" s="247"/>
      <c r="AN72" s="294"/>
      <c r="AO72" s="247"/>
      <c r="AP72" s="294"/>
      <c r="AQ72" s="247"/>
      <c r="AR72" s="294"/>
      <c r="AS72" s="247"/>
      <c r="AT72" s="294"/>
      <c r="AU72" s="247"/>
      <c r="AV72" s="294"/>
      <c r="AW72" s="247"/>
      <c r="AX72" s="294"/>
      <c r="AY72" s="247"/>
      <c r="AZ72" s="247"/>
      <c r="BA72" s="247"/>
      <c r="BB72" s="247"/>
      <c r="BC72" s="297"/>
      <c r="BD72" s="247"/>
      <c r="BE72" s="286"/>
      <c r="BF72" s="297"/>
      <c r="BG72" s="297"/>
      <c r="BH72" s="247"/>
      <c r="BI72" s="247"/>
      <c r="BJ72" s="297"/>
      <c r="BK72" s="247"/>
      <c r="BL72" s="247"/>
      <c r="BM72" s="297"/>
      <c r="BN72" s="247"/>
      <c r="BO72" s="247"/>
      <c r="BP72" s="297"/>
      <c r="BQ72" s="297"/>
      <c r="BR72" s="247"/>
      <c r="BS72" s="297"/>
      <c r="BT72" s="247"/>
      <c r="BU72" s="297"/>
      <c r="BV72" s="247"/>
      <c r="BW72" s="297"/>
      <c r="BX72" s="247"/>
      <c r="BY72" s="297"/>
      <c r="BZ72" s="247"/>
      <c r="CA72" s="297"/>
      <c r="CB72" s="247"/>
      <c r="CC72" s="297"/>
      <c r="CD72" s="293"/>
      <c r="CE72" s="294"/>
    </row>
    <row r="73" spans="1:85" s="97" customFormat="1" ht="11.25" x14ac:dyDescent="0.2">
      <c r="A73" s="288"/>
      <c r="B73" s="289"/>
      <c r="C73" s="289"/>
      <c r="D73" s="289"/>
      <c r="E73" s="289"/>
      <c r="F73" s="290"/>
      <c r="G73" s="290"/>
      <c r="H73" s="290"/>
      <c r="I73" s="290"/>
      <c r="J73" s="290"/>
      <c r="K73" s="290"/>
      <c r="L73" s="291"/>
      <c r="M73" s="292"/>
      <c r="N73" s="291"/>
      <c r="O73" s="293"/>
      <c r="P73" s="293"/>
      <c r="Q73" s="294"/>
      <c r="R73" s="294"/>
      <c r="S73" s="294"/>
      <c r="T73" s="294"/>
      <c r="U73" s="294"/>
      <c r="V73" s="294"/>
      <c r="W73" s="294"/>
      <c r="X73" s="294"/>
      <c r="Y73" s="247"/>
      <c r="Z73" s="295"/>
      <c r="AA73" s="247"/>
      <c r="AB73" s="107"/>
      <c r="AC73" s="247"/>
      <c r="AD73" s="296"/>
      <c r="AE73" s="296"/>
      <c r="AF73" s="247"/>
      <c r="AG73" s="285"/>
      <c r="AH73" s="285"/>
      <c r="AI73" s="297"/>
      <c r="AJ73" s="247"/>
      <c r="AK73" s="247"/>
      <c r="AL73" s="294"/>
      <c r="AM73" s="247"/>
      <c r="AN73" s="294"/>
      <c r="AO73" s="247"/>
      <c r="AP73" s="294"/>
      <c r="AQ73" s="247"/>
      <c r="AR73" s="294"/>
      <c r="AS73" s="247"/>
      <c r="AT73" s="294"/>
      <c r="AU73" s="247"/>
      <c r="AV73" s="294"/>
      <c r="AW73" s="247"/>
      <c r="AX73" s="294"/>
      <c r="AY73" s="247"/>
      <c r="AZ73" s="247"/>
      <c r="BA73" s="247"/>
      <c r="BB73" s="247"/>
      <c r="BC73" s="297"/>
      <c r="BD73" s="247"/>
      <c r="BE73" s="286"/>
      <c r="BF73" s="297"/>
      <c r="BG73" s="297"/>
      <c r="BH73" s="247"/>
      <c r="BI73" s="247"/>
      <c r="BJ73" s="297"/>
      <c r="BK73" s="247"/>
      <c r="BL73" s="247"/>
      <c r="BM73" s="297"/>
      <c r="BN73" s="247"/>
      <c r="BO73" s="247"/>
      <c r="BP73" s="297"/>
      <c r="BQ73" s="297"/>
      <c r="BR73" s="247"/>
      <c r="BS73" s="297"/>
      <c r="BT73" s="247"/>
      <c r="BU73" s="297"/>
      <c r="BV73" s="247"/>
      <c r="BW73" s="297"/>
      <c r="BX73" s="247"/>
      <c r="BY73" s="297"/>
      <c r="BZ73" s="247"/>
      <c r="CA73" s="297"/>
      <c r="CB73" s="247"/>
      <c r="CC73" s="297"/>
      <c r="CD73" s="293"/>
      <c r="CE73" s="294"/>
    </row>
    <row r="74" spans="1:85" s="97" customFormat="1" ht="11.25" x14ac:dyDescent="0.2">
      <c r="A74" s="288"/>
      <c r="B74" s="289"/>
      <c r="C74" s="289"/>
      <c r="D74" s="289"/>
      <c r="E74" s="289"/>
      <c r="F74" s="290"/>
      <c r="G74" s="290"/>
      <c r="H74" s="290"/>
      <c r="I74" s="290"/>
      <c r="J74" s="290"/>
      <c r="K74" s="290"/>
      <c r="L74" s="291"/>
      <c r="M74" s="292"/>
      <c r="N74" s="291"/>
      <c r="O74" s="293"/>
      <c r="P74" s="293"/>
      <c r="Q74" s="294"/>
      <c r="R74" s="294"/>
      <c r="S74" s="294"/>
      <c r="T74" s="294"/>
      <c r="U74" s="294"/>
      <c r="V74" s="294"/>
      <c r="W74" s="294"/>
      <c r="X74" s="294"/>
      <c r="Y74" s="247"/>
      <c r="Z74" s="295"/>
      <c r="AA74" s="247"/>
      <c r="AB74" s="107"/>
      <c r="AC74" s="247"/>
      <c r="AD74" s="296"/>
      <c r="AE74" s="296"/>
      <c r="AF74" s="247"/>
      <c r="AG74" s="285"/>
      <c r="AH74" s="285"/>
      <c r="AI74" s="297"/>
      <c r="AJ74" s="247"/>
      <c r="AK74" s="247"/>
      <c r="AL74" s="294"/>
      <c r="AM74" s="247"/>
      <c r="AN74" s="294"/>
      <c r="AO74" s="247"/>
      <c r="AP74" s="294"/>
      <c r="AQ74" s="247"/>
      <c r="AR74" s="294"/>
      <c r="AS74" s="247"/>
      <c r="AT74" s="294"/>
      <c r="AU74" s="247"/>
      <c r="AV74" s="294"/>
      <c r="AW74" s="247"/>
      <c r="AX74" s="294"/>
      <c r="AY74" s="247"/>
      <c r="AZ74" s="247"/>
      <c r="BA74" s="247"/>
      <c r="BB74" s="247"/>
      <c r="BC74" s="297"/>
      <c r="BD74" s="247"/>
      <c r="BE74" s="286"/>
      <c r="BF74" s="297"/>
      <c r="BG74" s="297"/>
      <c r="BH74" s="247"/>
      <c r="BI74" s="247"/>
      <c r="BJ74" s="297"/>
      <c r="BK74" s="247"/>
      <c r="BL74" s="247"/>
      <c r="BM74" s="297"/>
      <c r="BN74" s="247"/>
      <c r="BO74" s="247"/>
      <c r="BP74" s="297"/>
      <c r="BQ74" s="297"/>
      <c r="BR74" s="247"/>
      <c r="BS74" s="297"/>
      <c r="BT74" s="247"/>
      <c r="BU74" s="297"/>
      <c r="BV74" s="247"/>
      <c r="BW74" s="297"/>
      <c r="BX74" s="247"/>
      <c r="BY74" s="297"/>
      <c r="BZ74" s="247"/>
      <c r="CA74" s="297"/>
      <c r="CB74" s="247"/>
      <c r="CC74" s="297"/>
      <c r="CD74" s="293"/>
      <c r="CE74" s="294"/>
    </row>
    <row r="75" spans="1:85" ht="9" customHeight="1" x14ac:dyDescent="0.15">
      <c r="A75" s="20"/>
      <c r="B75" s="9"/>
      <c r="C75" s="63"/>
      <c r="E75" s="10"/>
      <c r="F75" s="10"/>
      <c r="G75" s="10"/>
      <c r="H75" s="10"/>
      <c r="I75" s="10"/>
      <c r="J75" s="10"/>
      <c r="K75" s="10"/>
      <c r="L75" s="9"/>
      <c r="M75" s="7"/>
      <c r="N75" s="9"/>
      <c r="Y75" s="199">
        <v>15233906.010931928</v>
      </c>
      <c r="Z75" s="169" t="s">
        <v>115</v>
      </c>
      <c r="AC75" s="200">
        <v>2016</v>
      </c>
      <c r="AD75" s="393" t="str">
        <f>X57</f>
        <v xml:space="preserve">amort. ordinaria </v>
      </c>
      <c r="AE75" s="393"/>
      <c r="AF75" s="394"/>
      <c r="AG75" s="394"/>
      <c r="AH75" s="272"/>
      <c r="AJ75" s="135"/>
    </row>
    <row r="76" spans="1:85" ht="9" customHeight="1" x14ac:dyDescent="0.15">
      <c r="A76" s="20"/>
      <c r="B76" s="9"/>
      <c r="C76" s="63"/>
      <c r="E76" s="10"/>
      <c r="F76" s="10"/>
      <c r="G76" s="10"/>
      <c r="H76" s="10"/>
      <c r="I76" s="10"/>
      <c r="J76" s="10"/>
      <c r="K76" s="10"/>
      <c r="L76" s="9"/>
      <c r="M76" s="7"/>
      <c r="N76" s="9"/>
      <c r="Y76" s="199"/>
      <c r="Z76" s="169"/>
      <c r="AC76" s="200"/>
      <c r="AD76" s="281"/>
      <c r="AE76" s="281"/>
      <c r="AF76" s="272"/>
      <c r="AG76" s="272"/>
      <c r="AH76" s="272"/>
      <c r="AJ76" s="135"/>
    </row>
    <row r="77" spans="1:85" ht="9" customHeight="1" x14ac:dyDescent="0.15">
      <c r="A77" s="20"/>
      <c r="B77" s="9"/>
      <c r="C77" s="63"/>
      <c r="E77" s="10"/>
      <c r="F77" s="10"/>
      <c r="G77" s="10"/>
      <c r="H77" s="10"/>
      <c r="I77" s="10"/>
      <c r="J77" s="10"/>
      <c r="K77" s="10"/>
      <c r="L77" s="9"/>
      <c r="M77" s="7"/>
      <c r="N77" s="9"/>
      <c r="Y77" s="199"/>
      <c r="Z77" s="169"/>
      <c r="AC77" s="200"/>
      <c r="AD77" s="281"/>
      <c r="AE77" s="281"/>
      <c r="AF77" s="272"/>
      <c r="AG77" s="272"/>
      <c r="AH77" s="272"/>
      <c r="AJ77" s="135"/>
    </row>
    <row r="78" spans="1:85" ht="9" customHeight="1" x14ac:dyDescent="0.15">
      <c r="A78" s="20"/>
      <c r="B78" s="9"/>
      <c r="C78" s="63"/>
      <c r="E78" s="10"/>
      <c r="F78" s="10"/>
      <c r="G78" s="10"/>
      <c r="H78" s="10"/>
      <c r="I78" s="10"/>
      <c r="J78" s="10"/>
      <c r="K78" s="10"/>
      <c r="L78" s="9"/>
      <c r="M78" s="7"/>
      <c r="N78" s="9"/>
      <c r="Y78" s="199"/>
      <c r="Z78" s="169"/>
      <c r="AC78" s="200"/>
      <c r="AD78" s="281"/>
      <c r="AE78" s="281"/>
      <c r="AF78" s="272"/>
      <c r="AG78" s="272"/>
      <c r="AH78" s="272"/>
      <c r="AJ78" s="135"/>
    </row>
    <row r="79" spans="1:85" ht="9.6" customHeight="1" x14ac:dyDescent="0.15">
      <c r="A79" s="20"/>
      <c r="B79" s="9"/>
      <c r="C79" s="63"/>
      <c r="E79" s="10"/>
      <c r="F79" s="10"/>
      <c r="G79" s="10"/>
      <c r="H79" s="10"/>
      <c r="I79" s="10"/>
      <c r="J79" s="10"/>
      <c r="K79" s="10"/>
      <c r="L79" s="9"/>
      <c r="M79" s="7"/>
      <c r="N79" s="9"/>
      <c r="Y79" s="169" t="s">
        <v>116</v>
      </c>
      <c r="Z79" s="246">
        <v>187460676.59999999</v>
      </c>
      <c r="AC79" s="136">
        <f>Y57</f>
        <v>2805954.67</v>
      </c>
      <c r="AD79" s="136">
        <f>AA56</f>
        <v>7074683.3987982161</v>
      </c>
      <c r="AE79" s="136"/>
      <c r="AF79" s="392" t="s">
        <v>151</v>
      </c>
      <c r="AG79" s="392"/>
      <c r="AH79" s="278" t="s">
        <v>150</v>
      </c>
      <c r="AI79" s="277">
        <v>142045959.97999999</v>
      </c>
      <c r="AJ79" s="136">
        <f>AK56</f>
        <v>0</v>
      </c>
      <c r="AM79" s="136">
        <f>AM56</f>
        <v>0</v>
      </c>
      <c r="AO79" s="136">
        <f>AO56</f>
        <v>0</v>
      </c>
      <c r="AQ79" s="136">
        <f>AQ56</f>
        <v>0</v>
      </c>
      <c r="AS79" s="136">
        <f>AS56</f>
        <v>0</v>
      </c>
      <c r="AU79" s="136">
        <f>AU56</f>
        <v>0</v>
      </c>
      <c r="AW79" s="136">
        <f>AW56</f>
        <v>0</v>
      </c>
      <c r="AY79" s="136">
        <f>AY56</f>
        <v>0</v>
      </c>
      <c r="AZ79" s="136"/>
      <c r="BA79" s="136"/>
      <c r="BB79" s="136"/>
      <c r="BD79" s="136"/>
      <c r="BE79" s="136"/>
      <c r="BF79" s="136"/>
      <c r="BG79" s="136"/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/>
      <c r="CA79" s="136"/>
      <c r="CB79" s="136"/>
      <c r="CC79" s="136"/>
    </row>
    <row r="136" spans="37:84" x14ac:dyDescent="0.15">
      <c r="CF136" s="183"/>
    </row>
    <row r="140" spans="37:84" x14ac:dyDescent="0.15">
      <c r="AK140" s="183"/>
      <c r="AL140" s="183"/>
      <c r="AN140" s="183"/>
      <c r="AP140" s="183"/>
      <c r="AR140" s="183"/>
      <c r="AT140" s="183"/>
      <c r="AV140" s="183"/>
      <c r="AX140" s="183"/>
      <c r="CD140" s="183"/>
      <c r="CE140" s="183"/>
    </row>
    <row r="187" spans="24:81" x14ac:dyDescent="0.15">
      <c r="AC187" s="1">
        <v>2016</v>
      </c>
      <c r="AD187" s="1">
        <v>2017</v>
      </c>
      <c r="AF187" s="1">
        <v>2018</v>
      </c>
      <c r="AG187" s="1">
        <v>2019</v>
      </c>
      <c r="AI187" s="1">
        <v>2020</v>
      </c>
      <c r="AJ187" s="1">
        <v>2021</v>
      </c>
      <c r="AM187" s="1">
        <v>2020</v>
      </c>
      <c r="AO187" s="1">
        <v>2020</v>
      </c>
      <c r="AQ187" s="1">
        <v>2020</v>
      </c>
      <c r="AS187" s="1">
        <v>2020</v>
      </c>
      <c r="AU187" s="1">
        <v>2020</v>
      </c>
      <c r="AW187" s="1">
        <v>2020</v>
      </c>
      <c r="AY187" s="1">
        <v>2020</v>
      </c>
    </row>
    <row r="188" spans="24:81" ht="9.6" customHeight="1" x14ac:dyDescent="0.15">
      <c r="X188" s="390" t="s">
        <v>73</v>
      </c>
      <c r="Y188" s="390"/>
      <c r="Z188" s="390"/>
      <c r="AC188" s="2">
        <v>2805954.67</v>
      </c>
      <c r="AD188" s="121">
        <v>2177535.96</v>
      </c>
      <c r="AE188" s="121"/>
      <c r="AF188" s="121">
        <v>1797442.39</v>
      </c>
      <c r="AG188" s="121">
        <v>1854214.52</v>
      </c>
      <c r="AH188" s="121"/>
      <c r="AI188" s="121">
        <v>1914859.67</v>
      </c>
      <c r="AJ188" s="121">
        <v>1179212.8799999999</v>
      </c>
      <c r="AM188" s="121">
        <v>1914859.67</v>
      </c>
      <c r="AO188" s="121">
        <v>1914859.67</v>
      </c>
      <c r="AQ188" s="121">
        <v>1914859.67</v>
      </c>
      <c r="AS188" s="121">
        <v>1914859.67</v>
      </c>
      <c r="AU188" s="121">
        <v>1914859.67</v>
      </c>
      <c r="AW188" s="121">
        <v>1914859.67</v>
      </c>
      <c r="AY188" s="121">
        <v>1914859.67</v>
      </c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</row>
    <row r="189" spans="24:81" ht="9.6" customHeight="1" x14ac:dyDescent="0.15">
      <c r="X189" s="390" t="s">
        <v>74</v>
      </c>
      <c r="Y189" s="390"/>
      <c r="Z189" s="390"/>
      <c r="AA189" s="390"/>
      <c r="AB189" s="390"/>
      <c r="AC189" s="2">
        <v>8254490</v>
      </c>
      <c r="AD189" s="121"/>
      <c r="AE189" s="121"/>
      <c r="AF189" s="121"/>
      <c r="AG189" s="121"/>
      <c r="AH189" s="121"/>
      <c r="AI189" s="121"/>
      <c r="AJ189" s="121"/>
      <c r="AM189" s="121"/>
      <c r="AO189" s="121"/>
      <c r="AQ189" s="121"/>
      <c r="AS189" s="121"/>
      <c r="AU189" s="121"/>
      <c r="AW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</row>
  </sheetData>
  <mergeCells count="85">
    <mergeCell ref="BL2:BO2"/>
    <mergeCell ref="BM36:BO36"/>
    <mergeCell ref="BM41:BO41"/>
    <mergeCell ref="BH60:BK60"/>
    <mergeCell ref="BL60:BN60"/>
    <mergeCell ref="BD60:BF60"/>
    <mergeCell ref="BB60:BC60"/>
    <mergeCell ref="AT60:AU60"/>
    <mergeCell ref="CC60:CD60"/>
    <mergeCell ref="BU60:BV60"/>
    <mergeCell ref="BW60:BX60"/>
    <mergeCell ref="BY60:BZ60"/>
    <mergeCell ref="BP60:BR60"/>
    <mergeCell ref="CA60:CB60"/>
    <mergeCell ref="BS60:BT60"/>
    <mergeCell ref="AD60:AF60"/>
    <mergeCell ref="AG60:AI60"/>
    <mergeCell ref="AJ60:AK60"/>
    <mergeCell ref="AL60:AM60"/>
    <mergeCell ref="M2:N2"/>
    <mergeCell ref="O2:P2"/>
    <mergeCell ref="AL2:AM2"/>
    <mergeCell ref="M57:O57"/>
    <mergeCell ref="AB60:AC60"/>
    <mergeCell ref="AB31:AE31"/>
    <mergeCell ref="AB46:AE46"/>
    <mergeCell ref="AB48:AE48"/>
    <mergeCell ref="AB51:AE51"/>
    <mergeCell ref="Z11:AL12"/>
    <mergeCell ref="M56:O56"/>
    <mergeCell ref="CE28:CE29"/>
    <mergeCell ref="CF28:CF29"/>
    <mergeCell ref="BD2:BF2"/>
    <mergeCell ref="BU2:BV2"/>
    <mergeCell ref="BW2:BX2"/>
    <mergeCell ref="BY2:BZ2"/>
    <mergeCell ref="CE9:CE11"/>
    <mergeCell ref="BP2:BR2"/>
    <mergeCell ref="BS2:BT2"/>
    <mergeCell ref="CA2:CB2"/>
    <mergeCell ref="CF4:CF5"/>
    <mergeCell ref="CF6:CF7"/>
    <mergeCell ref="CF11:CF12"/>
    <mergeCell ref="CE4:CE7"/>
    <mergeCell ref="CC2:CD2"/>
    <mergeCell ref="BH2:BK2"/>
    <mergeCell ref="AX60:AY60"/>
    <mergeCell ref="AV2:AW2"/>
    <mergeCell ref="AV60:AW60"/>
    <mergeCell ref="X189:AB189"/>
    <mergeCell ref="X188:Z188"/>
    <mergeCell ref="AG17:BB17"/>
    <mergeCell ref="AB52:AE52"/>
    <mergeCell ref="AF79:AG79"/>
    <mergeCell ref="AD75:AG75"/>
    <mergeCell ref="AZ60:BA60"/>
    <mergeCell ref="AR60:AS60"/>
    <mergeCell ref="AP2:AQ2"/>
    <mergeCell ref="AN60:AO60"/>
    <mergeCell ref="AP60:AQ60"/>
    <mergeCell ref="AD2:AF2"/>
    <mergeCell ref="AG2:AI2"/>
    <mergeCell ref="B64:E64"/>
    <mergeCell ref="B33:C33"/>
    <mergeCell ref="B36:C36"/>
    <mergeCell ref="B63:E63"/>
    <mergeCell ref="B62:E62"/>
    <mergeCell ref="B41:C41"/>
    <mergeCell ref="B56:B59"/>
    <mergeCell ref="B43:C43"/>
    <mergeCell ref="BF42:BG42"/>
    <mergeCell ref="B39:C39"/>
    <mergeCell ref="A45:B45"/>
    <mergeCell ref="AZ2:BA2"/>
    <mergeCell ref="AR2:AS2"/>
    <mergeCell ref="AT2:AU2"/>
    <mergeCell ref="A8:B8"/>
    <mergeCell ref="A4:B4"/>
    <mergeCell ref="B16:C16"/>
    <mergeCell ref="A24:B24"/>
    <mergeCell ref="AB6:AE6"/>
    <mergeCell ref="AN2:AO2"/>
    <mergeCell ref="AJ2:AK2"/>
    <mergeCell ref="BB2:BC2"/>
    <mergeCell ref="AX2:AY2"/>
  </mergeCells>
  <phoneticPr fontId="0" type="noConversion"/>
  <printOptions horizontalCentered="1"/>
  <pageMargins left="0.7" right="0.7" top="0.75" bottom="0.75" header="0.3" footer="0.3"/>
  <pageSetup paperSize="8" scale="60" fitToHeight="0" orientation="landscape" copies="4" r:id="rId1"/>
  <headerFooter alignWithMargins="0"/>
  <rowBreaks count="1" manualBreakCount="1">
    <brk id="112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workbookViewId="0">
      <selection activeCell="A6" sqref="A6:XFD6"/>
    </sheetView>
  </sheetViews>
  <sheetFormatPr baseColWidth="10" defaultRowHeight="12.75" x14ac:dyDescent="0.2"/>
  <cols>
    <col min="1" max="1" width="17.5703125" style="239" customWidth="1"/>
    <col min="2" max="2" width="11.7109375" bestFit="1" customWidth="1"/>
  </cols>
  <sheetData>
    <row r="1" spans="1:4" x14ac:dyDescent="0.2">
      <c r="B1" s="242" t="s">
        <v>107</v>
      </c>
      <c r="C1" s="242" t="s">
        <v>108</v>
      </c>
    </row>
    <row r="2" spans="1:4" x14ac:dyDescent="0.2">
      <c r="A2" s="239">
        <v>2018</v>
      </c>
      <c r="B2" s="238">
        <v>1117887.5125</v>
      </c>
      <c r="C2" s="238">
        <v>38297.078812999993</v>
      </c>
    </row>
    <row r="3" spans="1:4" x14ac:dyDescent="0.2">
      <c r="A3" s="239">
        <v>2019</v>
      </c>
      <c r="B3" s="238">
        <v>2099600.0199999996</v>
      </c>
    </row>
    <row r="4" spans="1:4" x14ac:dyDescent="0.2">
      <c r="A4" s="239">
        <v>2020</v>
      </c>
      <c r="B4" s="238">
        <v>2271173.4</v>
      </c>
    </row>
    <row r="5" spans="1:4" x14ac:dyDescent="0.2">
      <c r="A5" s="239">
        <v>2021</v>
      </c>
      <c r="B5" s="238">
        <v>2056658.2500000005</v>
      </c>
    </row>
    <row r="6" spans="1:4" x14ac:dyDescent="0.2">
      <c r="B6" s="238"/>
    </row>
    <row r="7" spans="1:4" x14ac:dyDescent="0.2">
      <c r="A7" s="243" t="s">
        <v>109</v>
      </c>
      <c r="B7" s="240">
        <f>AVERAGE(B2:B5)</f>
        <v>1886329.7956249998</v>
      </c>
      <c r="C7" s="240">
        <v>38297.078813</v>
      </c>
      <c r="D7" s="242" t="s">
        <v>110</v>
      </c>
    </row>
    <row r="9" spans="1:4" x14ac:dyDescent="0.2">
      <c r="A9" s="239" t="s">
        <v>149</v>
      </c>
      <c r="B9" s="239">
        <v>2020</v>
      </c>
    </row>
    <row r="10" spans="1:4" x14ac:dyDescent="0.2">
      <c r="A10" s="245" t="s">
        <v>113</v>
      </c>
      <c r="B10" s="238">
        <v>1223063.95</v>
      </c>
    </row>
    <row r="11" spans="1:4" x14ac:dyDescent="0.2">
      <c r="A11" s="245" t="s">
        <v>114</v>
      </c>
      <c r="B11" s="238" t="e">
        <f>0.3%*'2021-2031'!#REF!</f>
        <v>#REF!</v>
      </c>
      <c r="C11" s="241" t="s">
        <v>153</v>
      </c>
    </row>
    <row r="12" spans="1:4" x14ac:dyDescent="0.2">
      <c r="A12" s="243" t="s">
        <v>111</v>
      </c>
      <c r="B12" s="240" t="e">
        <f>SUM(B10:B11)</f>
        <v>#REF!</v>
      </c>
    </row>
    <row r="13" spans="1:4" x14ac:dyDescent="0.2">
      <c r="A13" s="243"/>
      <c r="B13" s="240"/>
    </row>
    <row r="14" spans="1:4" x14ac:dyDescent="0.2">
      <c r="A14" s="239" t="s">
        <v>149</v>
      </c>
      <c r="B14" s="239">
        <v>2022</v>
      </c>
    </row>
    <row r="15" spans="1:4" x14ac:dyDescent="0.2">
      <c r="A15" s="245" t="s">
        <v>113</v>
      </c>
      <c r="B15" s="238">
        <v>0</v>
      </c>
    </row>
    <row r="16" spans="1:4" x14ac:dyDescent="0.2">
      <c r="A16" s="245" t="s">
        <v>114</v>
      </c>
      <c r="B16" s="238">
        <v>0</v>
      </c>
    </row>
    <row r="18" spans="1:1" s="241" customFormat="1" x14ac:dyDescent="0.2">
      <c r="A18" s="244" t="s">
        <v>112</v>
      </c>
    </row>
  </sheetData>
  <phoneticPr fontId="0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2">
      <vt:variant>
        <vt:lpstr>Hojas de cálculo</vt:lpstr>
      </vt:variant>
      <vt:variant>
        <vt:i4>2</vt:i4>
      </vt:variant>
    </vt:vector>
  </HeadingPairs>
  <TitlesOfParts>
    <vt:vector baseType="lpstr" size="2">
      <vt:lpstr>2021-2031</vt:lpstr>
      <vt:lpstr>ATA mazo 2020</vt:lpstr>
    </vt:vector>
  </TitlesOfParts>
  <LinksUpToDate>false</LinksUpToDate>
  <SharedDoc>false</SharedDoc>
  <HyperlinksChanged>false</HyperlinksChanged>
  <AppVersion>16.0300</AppVersion>
  <Company>Ayuntamiento de Alcobendas</Company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