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"/>
    </mc:Choice>
  </mc:AlternateContent>
  <xr:revisionPtr revIDLastSave="0" documentId="8_{4DC76B50-D17D-4686-A4CF-54174C9DCB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M30" i="2" l="1"/>
  <c r="O34" i="2" l="1"/>
  <c r="N30" i="2"/>
  <c r="N31" i="2"/>
  <c r="D36" i="2" l="1"/>
  <c r="B3" i="2" l="1"/>
  <c r="J26" i="2"/>
  <c r="J28" i="2"/>
  <c r="M26" i="2" l="1"/>
  <c r="E28" i="2"/>
  <c r="D32" i="2" l="1"/>
  <c r="D33" i="2" s="1"/>
  <c r="J34" i="2" l="1"/>
  <c r="J33" i="2"/>
  <c r="M29" i="2"/>
  <c r="J35" i="2" l="1"/>
  <c r="E27" i="2"/>
  <c r="D29" i="2" l="1"/>
  <c r="Q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E27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 Espesor SUDS propuesto x Ancho x Largo )  x  Índice de huecos
 </t>
        </r>
      </text>
    </comment>
    <comment ref="L30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CALCULADO CONSIDERANDO UNA TORMENTA DE 16 MM (0,016 METROS)
Tormenta asociada a 20 minutos y 10 años (O.P.O.U.A.).
</t>
        </r>
      </text>
    </comment>
    <comment ref="M30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   </t>
        </r>
        <r>
          <rPr>
            <u/>
            <sz val="9"/>
            <color indexed="81"/>
            <rFont val="Tahoma"/>
            <family val="2"/>
          </rPr>
          <t>(Superf. "homogeneizada"  drenada + Superf. SUDS) x 0,016</t>
        </r>
        <r>
          <rPr>
            <sz val="9"/>
            <color indexed="81"/>
            <rFont val="Tahoma"/>
            <family val="2"/>
          </rPr>
          <t xml:space="preserve">
                        Superf. SUDS x Índice de huecos</t>
        </r>
      </text>
    </comment>
    <comment ref="D31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Limitación constructiva según O.P.O.U.A.</t>
        </r>
      </text>
    </comment>
    <comment ref="L31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Limitación constructiva señalada en la O.P.O.U.A.</t>
        </r>
      </text>
    </comment>
  </commentList>
</comments>
</file>

<file path=xl/sharedStrings.xml><?xml version="1.0" encoding="utf-8"?>
<sst xmlns="http://schemas.openxmlformats.org/spreadsheetml/2006/main" count="110" uniqueCount="110">
  <si>
    <t>m2</t>
  </si>
  <si>
    <t>m3</t>
  </si>
  <si>
    <t>m/s</t>
  </si>
  <si>
    <t>Tiempo de desagüe (horas)</t>
  </si>
  <si>
    <t>Documentos adicionales (en función del diseño)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</si>
  <si>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</si>
  <si>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</si>
  <si>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</si>
  <si>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</si>
  <si>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</si>
  <si>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</si>
  <si>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t xml:space="preserve"> - Ficha bombas propuestas.</t>
  </si>
  <si>
    <t>Doc. Solución Elegida</t>
  </si>
  <si>
    <t>Planos de planta (en dwg y PDF)</t>
  </si>
  <si>
    <t>Perfil longitudinal (en dwg y PDF)</t>
  </si>
  <si>
    <t>K: Coeficiente de permeabilidad (m/s)</t>
  </si>
  <si>
    <t>Comprobaciones adicionales:</t>
  </si>
  <si>
    <t>Volumen útil del SUDS (m3)</t>
  </si>
  <si>
    <t>Capas del SUDS</t>
  </si>
  <si>
    <t xml:space="preserve"> - Cualquier documento adicional (escrito o gráfico) que permita definir la solución planteada por el proyectista.</t>
  </si>
  <si>
    <t xml:space="preserve"> - Ficha y detalles de los pavimentos drenantes (baldosas / adoquines / césped armado / …).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</si>
  <si>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</si>
  <si>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</si>
  <si>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</si>
  <si>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</si>
  <si>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Perímetro del SUDS (m)</t>
  </si>
  <si>
    <t>Superficie SUDS / Perímetro SUDS</t>
  </si>
  <si>
    <t>Zanjas</t>
  </si>
  <si>
    <t>Pozos de observación y mantenimiento</t>
  </si>
  <si>
    <t>Se recomienda 0,15 metros de diámetro (tubería vertical perforada de PVC).</t>
  </si>
  <si>
    <t>Franjas vegetadas</t>
  </si>
  <si>
    <t>Se recomienda situar una franja vegetada conforme al detalle propuesto.</t>
  </si>
  <si>
    <t>Se recomienda la ejecución de registros para comprobar la colmatación de la zanja.</t>
  </si>
  <si>
    <t>10 / 13 / 14</t>
  </si>
  <si>
    <t xml:space="preserve"> - Ficha y detalles elementos de infiltración (celdas plásticas / geotextiles permeables / geomallas impermables / tubos ranurados de drenaje /  …).</t>
  </si>
  <si>
    <t>Espesor de capa de almacenamiento propuesta (m)</t>
  </si>
  <si>
    <t>Superficie del SUDS (m2)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</si>
  <si>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</si>
  <si>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</si>
  <si>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CORRECTO</t>
  </si>
  <si>
    <t>¿Ancho de zanja de SUDS ≤ 0,4 metros?</t>
  </si>
  <si>
    <t>¿Volumen útil &gt; Volumen propuesto?</t>
  </si>
  <si>
    <t>Volumen propuesto (m3)</t>
  </si>
  <si>
    <t>Doc. Esenciales</t>
  </si>
  <si>
    <t>Se recomienda que la propuesta se ajuste al detalle tipo del catálogo municipal en lo relativo a capas, materiales, dimensiones y elementos.</t>
  </si>
  <si>
    <t>¿Espesor mínimo de capa de almacenamiento (m)?</t>
  </si>
  <si>
    <t>¿Espesor máximo de capa de almacenamiento (m)?</t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</si>
  <si>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</si>
  <si>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ÍNDICE DE HUECOS DE LA CAPA DE ALMACENAMIENTO</t>
  </si>
  <si>
    <t>VOLUMEN ÚTIL ZANJA PROPUESTA</t>
  </si>
  <si>
    <t>ESPESOR ZANJA PROPUESTA</t>
  </si>
  <si>
    <t>ANCHO ZANJA PROPUESTA</t>
  </si>
  <si>
    <t>LARGO ZANJA PROPUESTA</t>
  </si>
  <si>
    <t>Sup. Perm. Drenada por zanja</t>
  </si>
  <si>
    <t>Celdas a rellenar por proyectista.</t>
  </si>
  <si>
    <r>
      <t>S.IMP.CUB.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Superficie impermeable de cubiertas </t>
    </r>
    <r>
      <rPr>
        <sz val="11"/>
        <color rgb="FFFF0000"/>
        <rFont val="Calibri"/>
        <family val="2"/>
        <scheme val="minor"/>
      </rPr>
      <t>cuya escorrentía acaba llegando a la zanja drenante</t>
    </r>
    <r>
      <rPr>
        <sz val="11"/>
        <color theme="1"/>
        <rFont val="Calibri"/>
        <family val="2"/>
        <scheme val="minor"/>
      </rPr>
      <t>.</t>
    </r>
  </si>
  <si>
    <r>
      <t>PRD. CUB.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 Superficie de pradera de césped </t>
    </r>
    <r>
      <rPr>
        <sz val="11"/>
        <rFont val="Calibri"/>
        <family val="2"/>
        <scheme val="minor"/>
      </rPr>
      <t>regable</t>
    </r>
    <r>
      <rPr>
        <sz val="11"/>
        <color theme="1"/>
        <rFont val="Calibri"/>
        <family val="2"/>
        <scheme val="minor"/>
      </rPr>
      <t xml:space="preserve"> en cubierta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</si>
  <si>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>ARBUS. CUB.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cubierta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</si>
  <si>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>S.IMP.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 Superficies impermeables (caminos, accesos, pistas deportivas, y/o juegos infantiles, etc)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</si>
  <si>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>S. PERM.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>): Superficies permeables (alcorque</t>
    </r>
    <r>
      <rPr>
        <sz val="11"/>
        <rFont val="Calibri"/>
        <family val="2"/>
        <scheme val="minor"/>
      </rPr>
      <t>s, vegetación sin riego, c</t>
    </r>
    <r>
      <rPr>
        <sz val="11"/>
        <color theme="1"/>
        <rFont val="Calibri"/>
        <family val="2"/>
        <scheme val="minor"/>
      </rPr>
      <t xml:space="preserve">ésped armado, terrizo, pav. permeables,…)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</si>
  <si>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>PRD. JARD.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Superficie de pradera de césped </t>
    </r>
    <r>
      <rPr>
        <sz val="11"/>
        <rFont val="Calibri"/>
        <family val="2"/>
        <scheme val="minor"/>
      </rPr>
      <t xml:space="preserve">regable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</si>
  <si>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>ARBUS. JARD.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 la zanja drenante.</t>
    </r>
  </si>
  <si>
    <r>
      <t xml:space="preserve"> K &lt; 10</t>
    </r>
    <r>
      <rPr>
        <b/>
        <vertAlign val="superscript"/>
        <sz val="11"/>
        <color theme="1"/>
        <rFont val="Calibri"/>
        <family val="2"/>
        <scheme val="minor"/>
      </rPr>
      <t xml:space="preserve">-5 </t>
    </r>
    <r>
      <rPr>
        <b/>
        <sz val="11"/>
        <color theme="1"/>
        <rFont val="Calibri"/>
        <family val="2"/>
        <scheme val="minor"/>
      </rPr>
      <t xml:space="preserve">(pobre o muy pobre) </t>
    </r>
  </si>
  <si>
    <t>ZANJA 
DRENANTE</t>
  </si>
  <si>
    <t>Superficies impermeables y/o permeables</t>
  </si>
  <si>
    <t>Comprobar que el agua de cubierta y/o de las distintas zonas drenadas se dirige hacia las zanjas.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</si>
  <si>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</si>
  <si>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¿SE HA CALCULADO EL K?</t>
  </si>
  <si>
    <r>
      <t>VEG. NO RIEG. CUB. (</t>
    </r>
    <r>
      <rPr>
        <sz val="11"/>
        <color rgb="FFFF0000"/>
        <rFont val="Calibri"/>
        <family val="2"/>
        <scheme val="minor"/>
      </rPr>
      <t>Z.D.</t>
    </r>
    <r>
      <rPr>
        <sz val="11"/>
        <color theme="1"/>
        <rFont val="Calibri"/>
        <family val="2"/>
        <scheme val="minor"/>
      </rPr>
      <t xml:space="preserve">): Superficie en </t>
    </r>
    <r>
      <rPr>
        <sz val="11"/>
        <rFont val="Calibri"/>
        <family val="2"/>
        <scheme val="minor"/>
      </rPr>
      <t>cubierta vegetada que no necesita riego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cuya escorrentía acaba llegando a la zanja drenante (*).</t>
    </r>
  </si>
  <si>
    <t>(*) Sin incluir la asociada a un posible SUDS tipo "cubierta verde" (no llegaría al jardín de lluvia, sería gestionada por el SUDS).</t>
  </si>
  <si>
    <t>Tubo dren de desagüe de fondo</t>
  </si>
  <si>
    <t>El diámetro debe ser 110.</t>
  </si>
  <si>
    <r>
      <t xml:space="preserve">La zanja debe tener una pendiente longitudinal de un </t>
    </r>
    <r>
      <rPr>
        <b/>
        <sz val="11"/>
        <color rgb="FFFF0000"/>
        <rFont val="Calibri"/>
        <family val="2"/>
        <scheme val="minor"/>
      </rPr>
      <t xml:space="preserve">1% </t>
    </r>
    <r>
      <rPr>
        <sz val="11"/>
        <color rgb="FFFF0000"/>
        <rFont val="Calibri"/>
        <family val="2"/>
        <scheme val="minor"/>
      </rPr>
      <t>para facilitar su vaciado.</t>
    </r>
  </si>
  <si>
    <t>Pendiente longitudinal</t>
  </si>
  <si>
    <t>Pozo POST</t>
  </si>
  <si>
    <t>Aliviadero superior</t>
  </si>
  <si>
    <t>Desagüe de fondo</t>
  </si>
  <si>
    <t>Se recomienda la ejecución de un aliviadero superior desde la zanja al pozo POST</t>
  </si>
  <si>
    <t>El tubo dren D110 deberá desaguar al pozo POST</t>
  </si>
  <si>
    <t>Diémetro mínimo recomendado del pozo POST --&gt; 1,1 metros.</t>
  </si>
  <si>
    <t>PENDIENTE LONGITUDINAL</t>
  </si>
  <si>
    <t xml:space="preserve"> - Geometría acotada de SUDS + Retranqueos de los SUDS (NNUU + Disp. Ad. 3ª)</t>
  </si>
  <si>
    <t>Secciones tipo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</si>
  <si>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</si>
  <si>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</si>
  <si>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</si>
  <si>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</si>
  <si>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</si>
  <si>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</si>
  <si>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</si>
  <si>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</si>
  <si>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</si>
  <si>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</si>
  <si>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</si>
  <si>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</si>
  <si>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</si>
  <si>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</si>
  <si>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</si>
  <si>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</si>
  <si>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3.2 / 3.8 / 3.9 / 3.11</t>
  </si>
  <si>
    <t>Documentos para proyecto básico (para cada solución de drenaje interior se indican los esenciales y los que es posible que sean necesarios en función de la propuesta):</t>
  </si>
  <si>
    <t>CAUDAL DESAGUADO POR EL TUBO DRENANTE</t>
  </si>
  <si>
    <t>l/s</t>
  </si>
  <si>
    <t>¿Pendiente long. zanja menor o igual que 0,5%?</t>
  </si>
  <si>
    <r>
      <t xml:space="preserve">¿Desagüe por fondo mediante </t>
    </r>
    <r>
      <rPr>
        <b/>
        <u/>
        <sz val="11"/>
        <color theme="0"/>
        <rFont val="Calibri"/>
        <family val="2"/>
        <scheme val="minor"/>
      </rPr>
      <t>D110</t>
    </r>
    <r>
      <rPr>
        <sz val="11"/>
        <color theme="0"/>
        <rFont val="Calibri"/>
        <family val="2"/>
        <scheme val="minor"/>
      </rPr>
      <t xml:space="preserve"> ranurado &lt; 48 horas?</t>
    </r>
  </si>
  <si>
    <t>LAM.4) PARÁMETROS ZANJA DE DRENANTE:</t>
  </si>
  <si>
    <t>Superficie impermeable drenada por el SUDS (m2)</t>
  </si>
  <si>
    <t>Superficie permeable y/o vegetada drenada por el SUDS (m2)</t>
  </si>
  <si>
    <t>Superficie  "homogeneizada" drenada por el SUDS (m2)</t>
  </si>
  <si>
    <t>¿Capacidad drenante del SUDS tipo 
zanja drenante?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</si>
</sst>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7">
    <xf numFmtId="0" fontId="0" fillId="0" borderId="0" xfId="0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0" borderId="19" xfId="0" applyBorder="1"/>
    <xf numFmtId="0" fontId="2" fillId="0" borderId="1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3" fillId="0" borderId="0" xfId="0" applyFont="1"/>
    <xf numFmtId="0" fontId="0" fillId="0" borderId="3" xfId="0" applyBorder="1"/>
    <xf numFmtId="49" fontId="2" fillId="0" borderId="22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0" xfId="1" applyAlignment="1">
      <alignment horizontal="center"/>
    </xf>
    <xf numFmtId="0" fontId="13" fillId="0" borderId="0" xfId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4" fillId="6" borderId="23" xfId="0" applyNumberFormat="1" applyFon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15" fillId="8" borderId="22" xfId="0" applyFont="1" applyFill="1" applyBorder="1"/>
    <xf numFmtId="4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49" fontId="4" fillId="0" borderId="19" xfId="0" applyNumberFormat="1" applyFont="1" applyBorder="1"/>
    <xf numFmtId="0" fontId="15" fillId="8" borderId="4" xfId="0" applyFont="1" applyFill="1" applyBorder="1"/>
    <xf numFmtId="4" fontId="1" fillId="0" borderId="16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4" xfId="0" applyFont="1" applyBorder="1"/>
    <xf numFmtId="0" fontId="4" fillId="0" borderId="22" xfId="0" applyFont="1" applyBorder="1"/>
    <xf numFmtId="0" fontId="0" fillId="0" borderId="12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3" fontId="0" fillId="2" borderId="34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  <xf numFmtId="3" fontId="0" fillId="0" borderId="28" xfId="0" applyNumberFormat="1" applyBorder="1" applyAlignment="1">
      <alignment horizontal="center"/>
    </xf>
    <xf numFmtId="49" fontId="0" fillId="0" borderId="27" xfId="0" applyNumberFormat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42" xfId="0" applyFont="1" applyBorder="1" applyAlignment="1">
      <alignment horizontal="center"/>
    </xf>
    <xf numFmtId="2" fontId="4" fillId="2" borderId="43" xfId="0" applyNumberFormat="1" applyFont="1" applyFill="1" applyBorder="1" applyAlignment="1">
      <alignment horizontal="center"/>
    </xf>
    <xf numFmtId="0" fontId="4" fillId="0" borderId="27" xfId="0" applyFont="1" applyBorder="1"/>
    <xf numFmtId="0" fontId="4" fillId="0" borderId="9" xfId="0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49" fontId="0" fillId="4" borderId="0" xfId="0" applyNumberFormat="1" applyFill="1"/>
    <xf numFmtId="164" fontId="0" fillId="0" borderId="6" xfId="0" applyNumberFormat="1" applyBorder="1"/>
    <xf numFmtId="164" fontId="0" fillId="0" borderId="44" xfId="0" applyNumberFormat="1" applyBorder="1"/>
    <xf numFmtId="0" fontId="0" fillId="0" borderId="4" xfId="0" applyBorder="1"/>
    <xf numFmtId="0" fontId="0" fillId="0" borderId="22" xfId="0" applyBorder="1"/>
    <xf numFmtId="49" fontId="2" fillId="4" borderId="0" xfId="0" applyNumberFormat="1" applyFont="1" applyFill="1"/>
    <xf numFmtId="0" fontId="18" fillId="0" borderId="14" xfId="0" applyFont="1" applyBorder="1"/>
    <xf numFmtId="0" fontId="2" fillId="0" borderId="15" xfId="0" applyFont="1" applyBorder="1"/>
    <xf numFmtId="164" fontId="2" fillId="2" borderId="45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0" fontId="15" fillId="8" borderId="29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0" fillId="4" borderId="2" xfId="0" applyFill="1" applyBorder="1"/>
    <xf numFmtId="0" fontId="0" fillId="4" borderId="0" xfId="0" applyFill="1"/>
    <xf numFmtId="0" fontId="0" fillId="4" borderId="3" xfId="0" applyFill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0" fillId="0" borderId="48" xfId="0" applyBorder="1"/>
    <xf numFmtId="2" fontId="4" fillId="2" borderId="49" xfId="0" applyNumberFormat="1" applyFont="1" applyFill="1" applyBorder="1" applyAlignment="1">
      <alignment horizontal="center"/>
    </xf>
    <xf numFmtId="0" fontId="0" fillId="0" borderId="6" xfId="0" applyBorder="1"/>
    <xf numFmtId="0" fontId="4" fillId="0" borderId="50" xfId="0" applyFont="1" applyBorder="1" applyAlignment="1">
      <alignment horizontal="center"/>
    </xf>
    <xf numFmtId="0" fontId="0" fillId="0" borderId="12" xfId="0" applyBorder="1"/>
    <xf numFmtId="2" fontId="4" fillId="0" borderId="12" xfId="0" applyNumberFormat="1" applyFont="1" applyBorder="1" applyAlignment="1">
      <alignment horizontal="center"/>
    </xf>
    <xf numFmtId="164" fontId="0" fillId="0" borderId="11" xfId="0" applyNumberFormat="1" applyBorder="1"/>
    <xf numFmtId="1" fontId="6" fillId="0" borderId="0" xfId="0" applyNumberFormat="1" applyFont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wrapText="1"/>
    </xf>
    <xf numFmtId="0" fontId="4" fillId="0" borderId="9" xfId="0" applyFont="1" applyBorder="1"/>
    <xf numFmtId="0" fontId="18" fillId="0" borderId="29" xfId="0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8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164" fontId="0" fillId="0" borderId="0" xfId="0" applyNumberFormat="1"/>
    <xf numFmtId="0" fontId="0" fillId="0" borderId="51" xfId="0" applyBorder="1" applyAlignment="1">
      <alignment horizontal="center"/>
    </xf>
    <xf numFmtId="164" fontId="0" fillId="0" borderId="12" xfId="0" applyNumberFormat="1" applyBorder="1"/>
    <xf numFmtId="165" fontId="4" fillId="0" borderId="16" xfId="0" applyNumberFormat="1" applyFont="1" applyBorder="1" applyAlignment="1">
      <alignment horizontal="center"/>
    </xf>
    <xf numFmtId="165" fontId="4" fillId="8" borderId="16" xfId="0" applyNumberFormat="1" applyFont="1" applyFill="1" applyBorder="1" applyAlignment="1">
      <alignment horizontal="center"/>
    </xf>
    <xf numFmtId="2" fontId="0" fillId="0" borderId="28" xfId="0" applyNumberForma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/>
    </xf>
    <xf numFmtId="0" fontId="19" fillId="7" borderId="27" xfId="0" applyFont="1" applyFill="1" applyBorder="1"/>
    <xf numFmtId="49" fontId="4" fillId="0" borderId="27" xfId="0" applyNumberFormat="1" applyFont="1" applyBorder="1"/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 wrapText="1"/>
    </xf>
    <xf numFmtId="0" fontId="0" fillId="0" borderId="26" xfId="0" applyBorder="1" applyAlignment="1">
      <alignment wrapText="1"/>
    </xf>
    <xf numFmtId="0" fontId="0" fillId="0" borderId="25" xfId="0" applyBorder="1" applyAlignment="1">
      <alignment wrapText="1"/>
    </xf>
    <xf numFmtId="0" fontId="14" fillId="8" borderId="21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vertical="center"/>
    </xf>
    <xf numFmtId="49" fontId="0" fillId="4" borderId="14" xfId="0" applyNumberFormat="1" applyFill="1" applyBorder="1" applyAlignment="1">
      <alignment vertical="center"/>
    </xf>
    <xf numFmtId="0" fontId="0" fillId="4" borderId="13" xfId="0" applyFill="1" applyBorder="1"/>
    <xf numFmtId="49" fontId="0" fillId="4" borderId="2" xfId="0" applyNumberFormat="1" applyFill="1" applyBorder="1" applyAlignment="1">
      <alignment vertical="center"/>
    </xf>
    <xf numFmtId="0" fontId="0" fillId="4" borderId="3" xfId="0" applyFill="1" applyBorder="1"/>
    <xf numFmtId="0" fontId="0" fillId="4" borderId="5" xfId="0" applyFill="1" applyBorder="1" applyAlignment="1">
      <alignment vertical="center"/>
    </xf>
    <xf numFmtId="0" fontId="0" fillId="4" borderId="7" xfId="0" applyFill="1" applyBorder="1"/>
    <xf numFmtId="0" fontId="15" fillId="8" borderId="22" xfId="0" applyFont="1" applyFill="1" applyBorder="1" applyAlignment="1">
      <alignment horizontal="center"/>
    </xf>
    <xf numFmtId="0" fontId="0" fillId="0" borderId="23" xfId="0" applyBorder="1"/>
    <xf numFmtId="2" fontId="0" fillId="6" borderId="30" xfId="0" applyNumberForma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49" fontId="0" fillId="0" borderId="2" xfId="0" applyNumberFormat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14" fillId="8" borderId="24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vertical="center" wrapText="1"/>
    </xf>
    <xf numFmtId="0" fontId="15" fillId="8" borderId="25" xfId="0" applyFont="1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5" fillId="8" borderId="23" xfId="0" applyFont="1" applyFill="1" applyBorder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4" borderId="2" xfId="0" applyFill="1" applyBorder="1"/>
    <xf numFmtId="0" fontId="0" fillId="4" borderId="0" xfId="0" applyFill="1"/>
    <xf numFmtId="0" fontId="0" fillId="0" borderId="15" xfId="0" applyBorder="1"/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1" fillId="0" borderId="0" xfId="0" applyNumberFormat="1" applyFont="1"/>
    <xf numFmtId="0" fontId="2" fillId="0" borderId="14" xfId="0" applyFont="1" applyBorder="1" applyAlignment="1">
      <alignment vertical="center" wrapText="1"/>
    </xf>
    <xf numFmtId="0" fontId="0" fillId="0" borderId="13" xfId="0" applyBorder="1"/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1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0" xfId="0" applyFont="1"/>
    <xf numFmtId="49" fontId="1" fillId="0" borderId="2" xfId="0" applyNumberFormat="1" applyFont="1" applyBorder="1"/>
    <xf numFmtId="0" fontId="1" fillId="0" borderId="0" xfId="0" applyFont="1"/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18" fillId="0" borderId="14" xfId="0" applyFont="1" applyBorder="1" applyAlignment="1">
      <alignment vertical="center" wrapText="1"/>
    </xf>
    <xf numFmtId="0" fontId="4" fillId="0" borderId="13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18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8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18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6" xfId="0" applyBorder="1"/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14" xfId="0" applyBorder="1"/>
    <xf numFmtId="0" fontId="1" fillId="0" borderId="6" xfId="0" applyFont="1" applyBorder="1"/>
    <xf numFmtId="0" fontId="5" fillId="0" borderId="1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1248611</xdr:colOff>
      <xdr:row>17</xdr:row>
      <xdr:rowOff>38524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7</xdr:col>
      <xdr:colOff>52604</xdr:colOff>
      <xdr:row>27</xdr:row>
      <xdr:rowOff>183621</xdr:rowOff>
    </xdr:from>
    <xdr:to>
      <xdr:col>7</xdr:col>
      <xdr:colOff>361508</xdr:colOff>
      <xdr:row>28</xdr:row>
      <xdr:rowOff>28257</xdr:rowOff>
    </xdr:to>
    <xdr:sp macro="" textlink="">
      <xdr:nvSpPr>
        <xdr:cNvPr id="37" name="36 Flecha derech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rot="19517194" flipV="1">
          <a:off x="5809937" y="13486871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52604</xdr:colOff>
      <xdr:row>32</xdr:row>
      <xdr:rowOff>194197</xdr:rowOff>
    </xdr:from>
    <xdr:to>
      <xdr:col>7</xdr:col>
      <xdr:colOff>361508</xdr:colOff>
      <xdr:row>33</xdr:row>
      <xdr:rowOff>38832</xdr:rowOff>
    </xdr:to>
    <xdr:sp macro="" textlink="">
      <xdr:nvSpPr>
        <xdr:cNvPr id="38" name="37 Flecha derech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 rot="2355365" flipV="1">
          <a:off x="5809937" y="14492280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252374</xdr:colOff>
      <xdr:row>26</xdr:row>
      <xdr:rowOff>123587</xdr:rowOff>
    </xdr:from>
    <xdr:to>
      <xdr:col>12</xdr:col>
      <xdr:colOff>299998</xdr:colOff>
      <xdr:row>27</xdr:row>
      <xdr:rowOff>85500</xdr:rowOff>
    </xdr:to>
    <xdr:sp macro="" textlink="">
      <xdr:nvSpPr>
        <xdr:cNvPr id="63" name="62 Flecha derech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 rot="5400000" flipV="1">
          <a:off x="13405482" y="4543569"/>
          <a:ext cx="154553" cy="476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67513</xdr:colOff>
      <xdr:row>25</xdr:row>
      <xdr:rowOff>59889</xdr:rowOff>
    </xdr:from>
    <xdr:to>
      <xdr:col>10</xdr:col>
      <xdr:colOff>348248</xdr:colOff>
      <xdr:row>25</xdr:row>
      <xdr:rowOff>105608</xdr:rowOff>
    </xdr:to>
    <xdr:sp macro="" textlink="">
      <xdr:nvSpPr>
        <xdr:cNvPr id="102" name="101 Flecha derech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8995613" y="4155639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61163</xdr:colOff>
      <xdr:row>33</xdr:row>
      <xdr:rowOff>72592</xdr:rowOff>
    </xdr:from>
    <xdr:to>
      <xdr:col>10</xdr:col>
      <xdr:colOff>341898</xdr:colOff>
      <xdr:row>33</xdr:row>
      <xdr:rowOff>118311</xdr:rowOff>
    </xdr:to>
    <xdr:sp macro="" textlink="">
      <xdr:nvSpPr>
        <xdr:cNvPr id="104" name="103 Flecha derech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8989263" y="5685992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84682</xdr:colOff>
      <xdr:row>31</xdr:row>
      <xdr:rowOff>183614</xdr:rowOff>
    </xdr:from>
    <xdr:to>
      <xdr:col>17</xdr:col>
      <xdr:colOff>393586</xdr:colOff>
      <xdr:row>32</xdr:row>
      <xdr:rowOff>28250</xdr:rowOff>
    </xdr:to>
    <xdr:sp macro="" textlink="">
      <xdr:nvSpPr>
        <xdr:cNvPr id="111" name="110 Flecha derech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 rot="19517194" flipV="1">
          <a:off x="16073839" y="20014878"/>
          <a:ext cx="308904" cy="4797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39</xdr:row>
      <xdr:rowOff>181105</xdr:rowOff>
    </xdr:from>
    <xdr:to>
      <xdr:col>10</xdr:col>
      <xdr:colOff>365384</xdr:colOff>
      <xdr:row>40</xdr:row>
      <xdr:rowOff>34184</xdr:rowOff>
    </xdr:to>
    <xdr:sp macro="" textlink="">
      <xdr:nvSpPr>
        <xdr:cNvPr id="138" name="137 Flecha derecha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8528722" y="217354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44</xdr:row>
      <xdr:rowOff>74081</xdr:rowOff>
    </xdr:from>
    <xdr:to>
      <xdr:col>10</xdr:col>
      <xdr:colOff>365384</xdr:colOff>
      <xdr:row>44</xdr:row>
      <xdr:rowOff>119800</xdr:rowOff>
    </xdr:to>
    <xdr:sp macro="" textlink="">
      <xdr:nvSpPr>
        <xdr:cNvPr id="139" name="138 Flecha derecha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46</xdr:row>
      <xdr:rowOff>74081</xdr:rowOff>
    </xdr:from>
    <xdr:to>
      <xdr:col>10</xdr:col>
      <xdr:colOff>365384</xdr:colOff>
      <xdr:row>46</xdr:row>
      <xdr:rowOff>119800</xdr:rowOff>
    </xdr:to>
    <xdr:sp macro="" textlink="">
      <xdr:nvSpPr>
        <xdr:cNvPr id="140" name="139 Flecha derecha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50</xdr:row>
      <xdr:rowOff>74081</xdr:rowOff>
    </xdr:from>
    <xdr:to>
      <xdr:col>10</xdr:col>
      <xdr:colOff>365384</xdr:colOff>
      <xdr:row>50</xdr:row>
      <xdr:rowOff>119800</xdr:rowOff>
    </xdr:to>
    <xdr:sp macro="" textlink="">
      <xdr:nvSpPr>
        <xdr:cNvPr id="141" name="140 Flecha derecha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8699482" y="165629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101617</xdr:colOff>
      <xdr:row>33</xdr:row>
      <xdr:rowOff>72592</xdr:rowOff>
    </xdr:from>
    <xdr:to>
      <xdr:col>12</xdr:col>
      <xdr:colOff>382352</xdr:colOff>
      <xdr:row>33</xdr:row>
      <xdr:rowOff>118311</xdr:rowOff>
    </xdr:to>
    <xdr:sp macro="" textlink="">
      <xdr:nvSpPr>
        <xdr:cNvPr id="180" name="179 Flecha derecha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12141645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56414</xdr:colOff>
      <xdr:row>32</xdr:row>
      <xdr:rowOff>8957</xdr:rowOff>
    </xdr:from>
    <xdr:to>
      <xdr:col>5</xdr:col>
      <xdr:colOff>361508</xdr:colOff>
      <xdr:row>32</xdr:row>
      <xdr:rowOff>47056</xdr:rowOff>
    </xdr:to>
    <xdr:sp macro="" textlink="">
      <xdr:nvSpPr>
        <xdr:cNvPr id="181" name="180 Flecha derecha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 rot="19517194" flipV="1">
          <a:off x="4208886" y="5456401"/>
          <a:ext cx="305094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56414</xdr:colOff>
      <xdr:row>27</xdr:row>
      <xdr:rowOff>134969</xdr:rowOff>
    </xdr:from>
    <xdr:to>
      <xdr:col>5</xdr:col>
      <xdr:colOff>361508</xdr:colOff>
      <xdr:row>27</xdr:row>
      <xdr:rowOff>174149</xdr:rowOff>
    </xdr:to>
    <xdr:sp macro="" textlink="">
      <xdr:nvSpPr>
        <xdr:cNvPr id="182" name="181 Flecha derecha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 rot="2355365" flipV="1">
          <a:off x="4208886" y="4619211"/>
          <a:ext cx="305094" cy="39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50</xdr:row>
      <xdr:rowOff>74081</xdr:rowOff>
    </xdr:from>
    <xdr:to>
      <xdr:col>15</xdr:col>
      <xdr:colOff>365384</xdr:colOff>
      <xdr:row>50</xdr:row>
      <xdr:rowOff>119800</xdr:rowOff>
    </xdr:to>
    <xdr:sp macro="" textlink="">
      <xdr:nvSpPr>
        <xdr:cNvPr id="110" name="109 Flecha derech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8583066" y="22849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33</xdr:row>
      <xdr:rowOff>72592</xdr:rowOff>
    </xdr:from>
    <xdr:to>
      <xdr:col>15</xdr:col>
      <xdr:colOff>360948</xdr:colOff>
      <xdr:row>33</xdr:row>
      <xdr:rowOff>118311</xdr:rowOff>
    </xdr:to>
    <xdr:sp macro="" textlink="">
      <xdr:nvSpPr>
        <xdr:cNvPr id="162" name="161 Flecha derecha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12120241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30</xdr:row>
      <xdr:rowOff>72592</xdr:rowOff>
    </xdr:from>
    <xdr:to>
      <xdr:col>15</xdr:col>
      <xdr:colOff>360948</xdr:colOff>
      <xdr:row>30</xdr:row>
      <xdr:rowOff>118311</xdr:rowOff>
    </xdr:to>
    <xdr:sp macro="" textlink="">
      <xdr:nvSpPr>
        <xdr:cNvPr id="166" name="165 Flecha derecha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14860016" y="2031054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48</xdr:row>
      <xdr:rowOff>74081</xdr:rowOff>
    </xdr:from>
    <xdr:to>
      <xdr:col>10</xdr:col>
      <xdr:colOff>365384</xdr:colOff>
      <xdr:row>48</xdr:row>
      <xdr:rowOff>119800</xdr:rowOff>
    </xdr:to>
    <xdr:sp macro="" textlink="">
      <xdr:nvSpPr>
        <xdr:cNvPr id="21" name="139 Flecha derecha">
          <a:extLst>
            <a:ext uri="{FF2B5EF4-FFF2-40B4-BE49-F238E27FC236}">
              <a16:creationId xmlns:a16="http://schemas.microsoft.com/office/drawing/2014/main" id="{00E4A1B2-7F8A-404B-B3F5-BA370E774413}"/>
            </a:ext>
          </a:extLst>
        </xdr:cNvPr>
        <xdr:cNvSpPr/>
      </xdr:nvSpPr>
      <xdr:spPr>
        <a:xfrm>
          <a:off x="9386807" y="7548060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42</xdr:row>
      <xdr:rowOff>74081</xdr:rowOff>
    </xdr:from>
    <xdr:to>
      <xdr:col>10</xdr:col>
      <xdr:colOff>365384</xdr:colOff>
      <xdr:row>42</xdr:row>
      <xdr:rowOff>119800</xdr:rowOff>
    </xdr:to>
    <xdr:sp macro="" textlink="">
      <xdr:nvSpPr>
        <xdr:cNvPr id="20" name="138 Flecha derecha">
          <a:extLst>
            <a:ext uri="{FF2B5EF4-FFF2-40B4-BE49-F238E27FC236}">
              <a16:creationId xmlns:a16="http://schemas.microsoft.com/office/drawing/2014/main" id="{2E7A755A-F7E9-4764-9955-6BFD4EB94FA8}"/>
            </a:ext>
          </a:extLst>
        </xdr:cNvPr>
        <xdr:cNvSpPr/>
      </xdr:nvSpPr>
      <xdr:spPr>
        <a:xfrm>
          <a:off x="9386807" y="7569464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53</xdr:row>
      <xdr:rowOff>74081</xdr:rowOff>
    </xdr:from>
    <xdr:to>
      <xdr:col>10</xdr:col>
      <xdr:colOff>365384</xdr:colOff>
      <xdr:row>53</xdr:row>
      <xdr:rowOff>119800</xdr:rowOff>
    </xdr:to>
    <xdr:sp macro="" textlink="">
      <xdr:nvSpPr>
        <xdr:cNvPr id="23" name="140 Flecha derecha">
          <a:extLst>
            <a:ext uri="{FF2B5EF4-FFF2-40B4-BE49-F238E27FC236}">
              <a16:creationId xmlns:a16="http://schemas.microsoft.com/office/drawing/2014/main" id="{2B9DE433-F5B4-4F62-8F83-569DF2B0BAE2}"/>
            </a:ext>
          </a:extLst>
        </xdr:cNvPr>
        <xdr:cNvSpPr/>
      </xdr:nvSpPr>
      <xdr:spPr>
        <a:xfrm>
          <a:off x="9386807" y="8361430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53</xdr:row>
      <xdr:rowOff>74081</xdr:rowOff>
    </xdr:from>
    <xdr:to>
      <xdr:col>15</xdr:col>
      <xdr:colOff>365384</xdr:colOff>
      <xdr:row>53</xdr:row>
      <xdr:rowOff>119800</xdr:rowOff>
    </xdr:to>
    <xdr:sp macro="" textlink="">
      <xdr:nvSpPr>
        <xdr:cNvPr id="24" name="109 Flecha derecha">
          <a:extLst>
            <a:ext uri="{FF2B5EF4-FFF2-40B4-BE49-F238E27FC236}">
              <a16:creationId xmlns:a16="http://schemas.microsoft.com/office/drawing/2014/main" id="{73AC540B-78A7-4265-8573-88090488BFF4}"/>
            </a:ext>
          </a:extLst>
        </xdr:cNvPr>
        <xdr:cNvSpPr/>
      </xdr:nvSpPr>
      <xdr:spPr>
        <a:xfrm>
          <a:off x="16268352" y="8361430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52</xdr:row>
      <xdr:rowOff>74081</xdr:rowOff>
    </xdr:from>
    <xdr:to>
      <xdr:col>10</xdr:col>
      <xdr:colOff>365384</xdr:colOff>
      <xdr:row>52</xdr:row>
      <xdr:rowOff>119800</xdr:rowOff>
    </xdr:to>
    <xdr:sp macro="" textlink="">
      <xdr:nvSpPr>
        <xdr:cNvPr id="25" name="140 Flecha derecha">
          <a:extLst>
            <a:ext uri="{FF2B5EF4-FFF2-40B4-BE49-F238E27FC236}">
              <a16:creationId xmlns:a16="http://schemas.microsoft.com/office/drawing/2014/main" id="{5D09A1A0-6408-495F-B7B1-FF7140333A95}"/>
            </a:ext>
          </a:extLst>
        </xdr:cNvPr>
        <xdr:cNvSpPr/>
      </xdr:nvSpPr>
      <xdr:spPr>
        <a:xfrm>
          <a:off x="9386807" y="8361430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52</xdr:row>
      <xdr:rowOff>74081</xdr:rowOff>
    </xdr:from>
    <xdr:to>
      <xdr:col>15</xdr:col>
      <xdr:colOff>365384</xdr:colOff>
      <xdr:row>52</xdr:row>
      <xdr:rowOff>119800</xdr:rowOff>
    </xdr:to>
    <xdr:sp macro="" textlink="">
      <xdr:nvSpPr>
        <xdr:cNvPr id="26" name="109 Flecha derecha">
          <a:extLst>
            <a:ext uri="{FF2B5EF4-FFF2-40B4-BE49-F238E27FC236}">
              <a16:creationId xmlns:a16="http://schemas.microsoft.com/office/drawing/2014/main" id="{1EF4D30C-9934-415F-8C51-FE3F732B4DAC}"/>
            </a:ext>
          </a:extLst>
        </xdr:cNvPr>
        <xdr:cNvSpPr/>
      </xdr:nvSpPr>
      <xdr:spPr>
        <a:xfrm>
          <a:off x="16268352" y="8361430"/>
          <a:ext cx="275020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zoomScaleNormal="100" workbookViewId="0">
      <selection activeCell="B37" sqref="B37"/>
    </sheetView>
  </sheetViews>
  <sheetFormatPr baseColWidth="10" defaultRowHeight="15" x14ac:dyDescent="0.25"/>
  <cols>
    <col min="1" max="1" width="1.140625" customWidth="1"/>
    <col min="2" max="2" width="141.140625" customWidth="1"/>
    <col min="3" max="3" width="8.85546875" customWidth="1"/>
    <col min="4" max="4" width="4.42578125" customWidth="1"/>
    <col min="5" max="5" width="7.42578125" customWidth="1"/>
    <col min="6" max="7" width="9" customWidth="1"/>
    <col min="8" max="8" width="10.5703125" customWidth="1"/>
    <col min="9" max="9" width="1.42578125" customWidth="1"/>
    <col min="10" max="10" width="101.42578125" customWidth="1"/>
    <col min="11" max="11" width="1.42578125" customWidth="1"/>
    <col min="12" max="12" width="31.140625" customWidth="1"/>
  </cols>
  <sheetData>
    <row r="1" spans="2:8" ht="7.5" customHeight="1" thickBot="1" x14ac:dyDescent="0.3"/>
    <row r="2" spans="2:8" ht="15.75" thickBot="1" x14ac:dyDescent="0.3">
      <c r="B2" s="122" t="s">
        <v>105</v>
      </c>
      <c r="C2" s="52" t="s">
        <v>0</v>
      </c>
      <c r="D2" s="52" t="s">
        <v>1</v>
      </c>
      <c r="E2" s="52" t="s">
        <v>10</v>
      </c>
      <c r="F2" s="52" t="s">
        <v>2</v>
      </c>
      <c r="G2" s="116" t="s">
        <v>102</v>
      </c>
      <c r="H2" s="53" t="s">
        <v>9</v>
      </c>
    </row>
    <row r="3" spans="2:8" ht="7.5" customHeight="1" thickBot="1" x14ac:dyDescent="0.3"/>
    <row r="4" spans="2:8" ht="15" customHeight="1" thickBot="1" x14ac:dyDescent="0.3">
      <c r="B4" s="81" t="s">
        <v>66</v>
      </c>
      <c r="C4" s="82"/>
      <c r="D4" s="82"/>
      <c r="E4" s="82"/>
      <c r="F4" s="83">
        <v>2.8E-5</v>
      </c>
      <c r="G4" s="82"/>
      <c r="H4" s="84"/>
    </row>
    <row r="5" spans="2:8" ht="15.75" thickBot="1" x14ac:dyDescent="0.3">
      <c r="B5" s="70" t="s">
        <v>49</v>
      </c>
      <c r="C5" s="71"/>
      <c r="D5" s="72">
        <v>65</v>
      </c>
      <c r="E5" s="71"/>
      <c r="F5" s="73"/>
      <c r="G5" s="73"/>
      <c r="H5" s="74"/>
    </row>
    <row r="6" spans="2:8" x14ac:dyDescent="0.25">
      <c r="B6" s="67" t="s">
        <v>51</v>
      </c>
      <c r="C6" s="68"/>
      <c r="D6" s="8"/>
      <c r="E6" s="69">
        <v>0.4</v>
      </c>
      <c r="H6" s="28"/>
    </row>
    <row r="7" spans="2:8" x14ac:dyDescent="0.25">
      <c r="B7" s="56" t="s">
        <v>52</v>
      </c>
      <c r="C7" s="4"/>
      <c r="D7" s="58"/>
      <c r="E7" s="121">
        <v>560</v>
      </c>
      <c r="H7" s="28"/>
    </row>
    <row r="8" spans="2:8" x14ac:dyDescent="0.25">
      <c r="B8" s="56" t="s">
        <v>50</v>
      </c>
      <c r="C8" s="91"/>
      <c r="D8" s="93"/>
      <c r="E8" s="94">
        <v>1.2</v>
      </c>
      <c r="F8" s="77"/>
      <c r="G8" s="115"/>
      <c r="H8" s="59"/>
    </row>
    <row r="9" spans="2:8" x14ac:dyDescent="0.25">
      <c r="B9" s="92" t="s">
        <v>80</v>
      </c>
      <c r="C9" s="96"/>
      <c r="D9" s="97"/>
      <c r="E9" s="98"/>
      <c r="F9" s="117"/>
      <c r="G9" s="99"/>
      <c r="H9" s="119">
        <v>5.0000000000000001E-3</v>
      </c>
    </row>
    <row r="10" spans="2:8" x14ac:dyDescent="0.25">
      <c r="B10" s="56" t="s">
        <v>101</v>
      </c>
      <c r="C10" s="96"/>
      <c r="D10" s="97"/>
      <c r="E10" s="98"/>
      <c r="F10" s="117"/>
      <c r="G10" s="22">
        <v>2</v>
      </c>
      <c r="H10" s="118"/>
    </row>
    <row r="11" spans="2:8" ht="15.75" thickBot="1" x14ac:dyDescent="0.3">
      <c r="B11" s="57" t="s">
        <v>48</v>
      </c>
      <c r="C11" s="95"/>
      <c r="D11" s="95"/>
      <c r="E11" s="95"/>
      <c r="F11" s="76"/>
      <c r="G11" s="76"/>
      <c r="H11" s="60">
        <v>0.3</v>
      </c>
    </row>
    <row r="12" spans="2:8" x14ac:dyDescent="0.25">
      <c r="B12" s="23" t="s">
        <v>55</v>
      </c>
      <c r="C12" s="54">
        <v>3623</v>
      </c>
      <c r="D12" s="51"/>
      <c r="E12" s="51"/>
      <c r="F12" s="51"/>
      <c r="G12" s="51"/>
      <c r="H12" s="55"/>
    </row>
    <row r="13" spans="2:8" x14ac:dyDescent="0.25">
      <c r="B13" s="78" t="s">
        <v>68</v>
      </c>
      <c r="C13" s="5">
        <v>100</v>
      </c>
      <c r="D13" s="8"/>
      <c r="E13" s="8"/>
      <c r="F13" s="8"/>
      <c r="G13" s="8"/>
      <c r="H13" s="3"/>
    </row>
    <row r="14" spans="2:8" x14ac:dyDescent="0.25">
      <c r="B14" s="78" t="s">
        <v>56</v>
      </c>
      <c r="C14" s="5">
        <v>120</v>
      </c>
      <c r="D14" s="8"/>
      <c r="E14" s="8"/>
      <c r="F14" s="8"/>
      <c r="G14" s="8"/>
      <c r="H14" s="3"/>
    </row>
    <row r="15" spans="2:8" ht="15.75" thickBot="1" x14ac:dyDescent="0.3">
      <c r="B15" s="79" t="s">
        <v>57</v>
      </c>
      <c r="C15" s="61">
        <v>117</v>
      </c>
      <c r="D15" s="20"/>
      <c r="E15" s="20"/>
      <c r="F15" s="20"/>
      <c r="G15" s="20"/>
      <c r="H15" s="62"/>
    </row>
    <row r="16" spans="2:8" x14ac:dyDescent="0.25">
      <c r="B16" s="23" t="s">
        <v>58</v>
      </c>
      <c r="C16" s="54">
        <v>714</v>
      </c>
      <c r="D16" s="51"/>
      <c r="E16" s="51"/>
      <c r="F16" s="51"/>
      <c r="G16" s="51"/>
      <c r="H16" s="55"/>
    </row>
    <row r="17" spans="2:10" x14ac:dyDescent="0.25">
      <c r="B17" s="78" t="s">
        <v>59</v>
      </c>
      <c r="C17" s="5">
        <v>1602</v>
      </c>
      <c r="D17" s="8"/>
      <c r="E17" s="8"/>
      <c r="F17" s="8"/>
      <c r="G17" s="8"/>
      <c r="H17" s="3"/>
    </row>
    <row r="18" spans="2:10" x14ac:dyDescent="0.25">
      <c r="B18" s="78" t="s">
        <v>60</v>
      </c>
      <c r="C18" s="5">
        <v>0</v>
      </c>
      <c r="D18" s="8"/>
      <c r="E18" s="8"/>
      <c r="F18" s="8"/>
      <c r="G18" s="8"/>
      <c r="H18" s="3"/>
    </row>
    <row r="19" spans="2:10" ht="15.75" thickBot="1" x14ac:dyDescent="0.3">
      <c r="B19" s="79" t="s">
        <v>61</v>
      </c>
      <c r="C19" s="61">
        <v>104</v>
      </c>
      <c r="D19" s="20"/>
      <c r="E19" s="20"/>
      <c r="F19" s="20"/>
      <c r="G19" s="20"/>
      <c r="H19" s="62"/>
      <c r="J19" s="35"/>
    </row>
    <row r="20" spans="2:10" ht="15" customHeight="1" x14ac:dyDescent="0.25">
      <c r="C20" s="63"/>
    </row>
    <row r="22" spans="2:10" x14ac:dyDescent="0.25">
      <c r="B22" s="37" t="s">
        <v>54</v>
      </c>
    </row>
    <row r="24" spans="2:10" x14ac:dyDescent="0.25">
      <c r="B24" t="s">
        <v>69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tabSelected="1" zoomScaleNormal="100" workbookViewId="0">
      <pane ySplit="22" topLeftCell="A23" activePane="bottomLeft" state="frozen"/>
      <selection activeCell="B52" sqref="B52"/>
      <selection pane="bottomLeft" activeCell="I58" sqref="I58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0.85546875" customWidth="1"/>
    <col min="4" max="4" width="32.28515625" customWidth="1"/>
    <col min="5" max="5" width="8" customWidth="1"/>
    <col min="6" max="6" width="6.140625" customWidth="1"/>
    <col min="7" max="7" width="18.5703125" customWidth="1"/>
    <col min="8" max="8" width="5.5703125" customWidth="1"/>
    <col min="9" max="9" width="32.85546875" customWidth="1"/>
    <col min="10" max="10" width="7.28515625" customWidth="1"/>
    <col min="11" max="11" width="5.5703125" customWidth="1"/>
    <col min="12" max="12" width="51.85546875" customWidth="1"/>
    <col min="13" max="13" width="7" customWidth="1"/>
    <col min="14" max="14" width="25.5703125" customWidth="1"/>
    <col min="15" max="15" width="7.140625" customWidth="1"/>
    <col min="16" max="16" width="6.140625" customWidth="1"/>
    <col min="17" max="17" width="11.5703125" customWidth="1"/>
    <col min="18" max="18" width="6.140625" customWidth="1"/>
    <col min="19" max="19" width="20.85546875" customWidth="1"/>
    <col min="20" max="20" width="30" customWidth="1"/>
    <col min="21" max="21" width="8.8554687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198" t="s">
        <v>15</v>
      </c>
      <c r="C2" s="199"/>
      <c r="D2" s="199"/>
      <c r="E2" s="199"/>
      <c r="F2" s="199"/>
      <c r="G2" s="200"/>
      <c r="H2" s="14"/>
      <c r="I2" s="101" t="s">
        <v>100</v>
      </c>
      <c r="J2" s="102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4" t="s">
        <v>8</v>
      </c>
    </row>
    <row r="3" spans="2:21" ht="15" customHeight="1" x14ac:dyDescent="0.25">
      <c r="B3" s="201">
        <f>Parámetros!F4</f>
        <v>2.8E-5</v>
      </c>
      <c r="C3" s="226" t="s">
        <v>47</v>
      </c>
      <c r="D3" s="227"/>
      <c r="E3" s="227"/>
      <c r="F3" s="227"/>
      <c r="G3" s="228"/>
      <c r="H3" s="15"/>
      <c r="I3" s="203" t="s">
        <v>13</v>
      </c>
      <c r="J3" s="191"/>
      <c r="K3" s="204"/>
      <c r="L3" s="190" t="s">
        <v>97</v>
      </c>
      <c r="M3" s="190"/>
      <c r="N3" s="190"/>
      <c r="O3" s="190"/>
      <c r="P3" s="191"/>
      <c r="Q3" s="191"/>
      <c r="R3" s="191"/>
      <c r="S3" s="191"/>
      <c r="T3" s="192"/>
      <c r="U3" s="105" t="s">
        <v>83</v>
      </c>
    </row>
    <row r="4" spans="2:21" ht="15" customHeight="1" x14ac:dyDescent="0.25">
      <c r="B4" s="202"/>
      <c r="C4" s="229" t="s">
        <v>21</v>
      </c>
      <c r="D4" s="230"/>
      <c r="E4" s="230"/>
      <c r="F4" s="227"/>
      <c r="G4" s="228"/>
      <c r="H4" s="15"/>
      <c r="I4" s="205"/>
      <c r="J4" s="206"/>
      <c r="K4" s="207"/>
      <c r="L4" s="175" t="s">
        <v>81</v>
      </c>
      <c r="M4" s="175"/>
      <c r="N4" s="175"/>
      <c r="O4" s="175"/>
      <c r="P4" s="175"/>
      <c r="Q4" s="175"/>
      <c r="R4" s="175"/>
      <c r="S4" s="175"/>
      <c r="T4" s="176"/>
      <c r="U4" s="106" t="s">
        <v>84</v>
      </c>
    </row>
    <row r="5" spans="2:21" ht="15" customHeight="1" thickBot="1" x14ac:dyDescent="0.3">
      <c r="B5" s="2"/>
      <c r="F5" s="30"/>
      <c r="G5" s="25"/>
      <c r="H5" s="15"/>
      <c r="I5" s="208"/>
      <c r="J5" s="209"/>
      <c r="K5" s="210"/>
      <c r="L5" s="193" t="s">
        <v>22</v>
      </c>
      <c r="M5" s="193"/>
      <c r="N5" s="193"/>
      <c r="O5" s="193"/>
      <c r="P5" s="193"/>
      <c r="Q5" s="193"/>
      <c r="R5" s="193"/>
      <c r="S5" s="193"/>
      <c r="T5" s="194"/>
      <c r="U5" s="107" t="s">
        <v>85</v>
      </c>
    </row>
    <row r="6" spans="2:21" ht="6" customHeight="1" thickBot="1" x14ac:dyDescent="0.3">
      <c r="B6" s="2"/>
      <c r="G6" s="26"/>
      <c r="I6" s="108"/>
      <c r="J6" s="109"/>
      <c r="K6" s="109"/>
      <c r="L6" s="175"/>
      <c r="M6" s="175"/>
      <c r="N6" s="175"/>
      <c r="O6" s="175"/>
      <c r="P6" s="175"/>
      <c r="Q6" s="175"/>
      <c r="R6" s="175"/>
      <c r="S6" s="175"/>
      <c r="T6" s="175"/>
      <c r="U6" s="110"/>
    </row>
    <row r="7" spans="2:21" ht="17.25" customHeight="1" thickBot="1" x14ac:dyDescent="0.3">
      <c r="B7" s="2"/>
      <c r="G7" s="26"/>
      <c r="I7" s="223" t="s">
        <v>14</v>
      </c>
      <c r="J7" s="224"/>
      <c r="K7" s="225"/>
      <c r="L7" s="195" t="s">
        <v>38</v>
      </c>
      <c r="M7" s="195"/>
      <c r="N7" s="195"/>
      <c r="O7" s="195"/>
      <c r="P7" s="195"/>
      <c r="Q7" s="195"/>
      <c r="R7" s="195"/>
      <c r="S7" s="195"/>
      <c r="T7" s="196"/>
      <c r="U7" s="111" t="s">
        <v>86</v>
      </c>
    </row>
    <row r="8" spans="2:21" ht="6" customHeight="1" thickBot="1" x14ac:dyDescent="0.3">
      <c r="B8" s="2"/>
      <c r="G8" s="26"/>
      <c r="I8" s="112"/>
      <c r="J8" s="109"/>
      <c r="K8" s="109"/>
      <c r="L8" s="175"/>
      <c r="M8" s="175"/>
      <c r="N8" s="175"/>
      <c r="O8" s="175"/>
      <c r="P8" s="175"/>
      <c r="Q8" s="175"/>
      <c r="R8" s="175"/>
      <c r="S8" s="175"/>
      <c r="T8" s="175"/>
      <c r="U8" s="110"/>
    </row>
    <row r="9" spans="2:21" ht="15" customHeight="1" x14ac:dyDescent="0.25">
      <c r="B9" s="2"/>
      <c r="G9" s="26"/>
      <c r="I9" s="211" t="s">
        <v>5</v>
      </c>
      <c r="J9" s="212"/>
      <c r="K9" s="213"/>
      <c r="L9" s="190" t="s">
        <v>6</v>
      </c>
      <c r="M9" s="190"/>
      <c r="N9" s="190"/>
      <c r="O9" s="190"/>
      <c r="P9" s="190"/>
      <c r="Q9" s="190"/>
      <c r="R9" s="190"/>
      <c r="S9" s="190"/>
      <c r="T9" s="197"/>
      <c r="U9" s="105" t="s">
        <v>87</v>
      </c>
    </row>
    <row r="10" spans="2:21" x14ac:dyDescent="0.25">
      <c r="B10" s="2"/>
      <c r="G10" s="26"/>
      <c r="I10" s="214"/>
      <c r="J10" s="215"/>
      <c r="K10" s="216"/>
      <c r="L10" s="175" t="s">
        <v>7</v>
      </c>
      <c r="M10" s="175"/>
      <c r="N10" s="175"/>
      <c r="O10" s="175"/>
      <c r="P10" s="175"/>
      <c r="Q10" s="175"/>
      <c r="R10" s="175"/>
      <c r="S10" s="175"/>
      <c r="T10" s="176"/>
      <c r="U10" s="106" t="s">
        <v>88</v>
      </c>
    </row>
    <row r="11" spans="2:21" ht="15" customHeight="1" thickBot="1" x14ac:dyDescent="0.3">
      <c r="B11" s="2"/>
      <c r="G11" s="26"/>
      <c r="I11" s="217"/>
      <c r="J11" s="218"/>
      <c r="K11" s="219"/>
      <c r="L11" s="193" t="s">
        <v>24</v>
      </c>
      <c r="M11" s="193"/>
      <c r="N11" s="193"/>
      <c r="O11" s="193"/>
      <c r="P11" s="193"/>
      <c r="Q11" s="193"/>
      <c r="R11" s="193"/>
      <c r="S11" s="193"/>
      <c r="T11" s="194"/>
      <c r="U11" s="107" t="s">
        <v>89</v>
      </c>
    </row>
    <row r="12" spans="2:21" ht="6" customHeight="1" thickBot="1" x14ac:dyDescent="0.3">
      <c r="B12" s="2"/>
      <c r="G12" s="26"/>
      <c r="I12" s="109"/>
      <c r="J12" s="109"/>
      <c r="K12" s="109"/>
      <c r="L12" s="175"/>
      <c r="M12" s="175"/>
      <c r="N12" s="175"/>
      <c r="O12" s="175"/>
      <c r="P12" s="175"/>
      <c r="Q12" s="175"/>
      <c r="R12" s="175"/>
      <c r="S12" s="175"/>
      <c r="T12" s="175"/>
      <c r="U12" s="110"/>
    </row>
    <row r="13" spans="2:21" ht="15" customHeight="1" thickBot="1" x14ac:dyDescent="0.3">
      <c r="B13" s="2"/>
      <c r="G13" s="28"/>
      <c r="I13" s="220" t="s">
        <v>82</v>
      </c>
      <c r="J13" s="221"/>
      <c r="K13" s="222"/>
      <c r="L13" s="195" t="s">
        <v>98</v>
      </c>
      <c r="M13" s="195"/>
      <c r="N13" s="195"/>
      <c r="O13" s="195"/>
      <c r="P13" s="195"/>
      <c r="Q13" s="195"/>
      <c r="R13" s="195"/>
      <c r="S13" s="195"/>
      <c r="T13" s="196"/>
      <c r="U13" s="111" t="s">
        <v>90</v>
      </c>
    </row>
    <row r="14" spans="2:21" ht="6" customHeight="1" thickBot="1" x14ac:dyDescent="0.3">
      <c r="B14" s="2"/>
      <c r="G14" s="28"/>
      <c r="I14" s="6"/>
      <c r="L14" s="158"/>
      <c r="M14" s="158"/>
      <c r="N14" s="158"/>
      <c r="O14" s="158"/>
      <c r="P14" s="158"/>
      <c r="Q14" s="158"/>
      <c r="R14" s="158"/>
      <c r="S14" s="158"/>
      <c r="T14" s="158"/>
      <c r="U14" s="100"/>
    </row>
    <row r="15" spans="2:21" ht="30" customHeight="1" x14ac:dyDescent="0.25">
      <c r="B15" s="16"/>
      <c r="C15" s="13"/>
      <c r="D15" s="7"/>
      <c r="E15" s="7"/>
      <c r="F15" s="7"/>
      <c r="G15" s="17"/>
      <c r="H15" s="7"/>
      <c r="I15" s="168" t="s">
        <v>4</v>
      </c>
      <c r="J15" s="162"/>
      <c r="K15" s="169"/>
      <c r="L15" s="177" t="s">
        <v>37</v>
      </c>
      <c r="M15" s="177"/>
      <c r="N15" s="177"/>
      <c r="O15" s="177"/>
      <c r="P15" s="177"/>
      <c r="Q15" s="177"/>
      <c r="R15" s="177"/>
      <c r="S15" s="177"/>
      <c r="T15" s="178"/>
      <c r="U15" s="105" t="s">
        <v>91</v>
      </c>
    </row>
    <row r="16" spans="2:21" ht="15" customHeight="1" x14ac:dyDescent="0.25">
      <c r="B16" s="16"/>
      <c r="C16" s="13"/>
      <c r="D16" s="7"/>
      <c r="E16" s="7"/>
      <c r="F16" s="7"/>
      <c r="G16" s="17"/>
      <c r="H16" s="7"/>
      <c r="I16" s="170"/>
      <c r="J16" s="147"/>
      <c r="K16" s="171"/>
      <c r="L16" s="158" t="s">
        <v>20</v>
      </c>
      <c r="M16" s="158"/>
      <c r="N16" s="158"/>
      <c r="O16" s="158"/>
      <c r="P16" s="158"/>
      <c r="Q16" s="158"/>
      <c r="R16" s="158"/>
      <c r="S16" s="158"/>
      <c r="T16" s="159"/>
      <c r="U16" s="106" t="s">
        <v>92</v>
      </c>
    </row>
    <row r="17" spans="1:22" x14ac:dyDescent="0.25">
      <c r="B17" s="16"/>
      <c r="C17" s="13"/>
      <c r="D17" s="7"/>
      <c r="E17" s="7"/>
      <c r="F17" s="7"/>
      <c r="G17" s="17"/>
      <c r="H17" s="7"/>
      <c r="I17" s="170"/>
      <c r="J17" s="147"/>
      <c r="K17" s="171"/>
      <c r="L17" s="175" t="s">
        <v>34</v>
      </c>
      <c r="M17" s="175"/>
      <c r="N17" s="175"/>
      <c r="O17" s="175"/>
      <c r="P17" s="175"/>
      <c r="Q17" s="175"/>
      <c r="R17" s="175"/>
      <c r="S17" s="175"/>
      <c r="T17" s="176"/>
      <c r="U17" s="106" t="s">
        <v>93</v>
      </c>
    </row>
    <row r="18" spans="1:22" ht="15.75" thickBot="1" x14ac:dyDescent="0.3">
      <c r="B18" s="33"/>
      <c r="C18" s="34"/>
      <c r="D18" s="18"/>
      <c r="E18" s="18"/>
      <c r="F18" s="18"/>
      <c r="G18" s="19"/>
      <c r="H18" s="7"/>
      <c r="I18" s="172"/>
      <c r="J18" s="147"/>
      <c r="K18" s="171"/>
      <c r="L18" s="158" t="s">
        <v>11</v>
      </c>
      <c r="M18" s="158"/>
      <c r="N18" s="158"/>
      <c r="O18" s="158"/>
      <c r="P18" s="158"/>
      <c r="Q18" s="158"/>
      <c r="R18" s="158"/>
      <c r="S18" s="158"/>
      <c r="T18" s="159"/>
      <c r="U18" s="106" t="s">
        <v>94</v>
      </c>
    </row>
    <row r="19" spans="1:22" ht="15.75" thickBot="1" x14ac:dyDescent="0.3">
      <c r="B19" s="13"/>
      <c r="C19" s="13"/>
      <c r="D19" s="36"/>
      <c r="E19" s="7"/>
      <c r="F19" s="7"/>
      <c r="G19" s="7"/>
      <c r="H19" s="7"/>
      <c r="I19" s="172"/>
      <c r="J19" s="147"/>
      <c r="K19" s="171"/>
      <c r="L19" s="158" t="s">
        <v>23</v>
      </c>
      <c r="M19" s="158"/>
      <c r="N19" s="158"/>
      <c r="O19" s="158"/>
      <c r="P19" s="158"/>
      <c r="Q19" s="158"/>
      <c r="R19" s="158"/>
      <c r="S19" s="158"/>
      <c r="T19" s="159"/>
      <c r="U19" s="106" t="s">
        <v>95</v>
      </c>
    </row>
    <row r="20" spans="1:22" ht="15" customHeight="1" thickBot="1" x14ac:dyDescent="0.3">
      <c r="B20" s="1" t="s">
        <v>39</v>
      </c>
      <c r="C20" s="13"/>
      <c r="D20" s="85" t="s">
        <v>67</v>
      </c>
      <c r="E20" s="7"/>
      <c r="F20" s="7"/>
      <c r="G20" s="85" t="str">
        <f>IF(B3&gt;0,Chequeo!$B$20)</f>
        <v>CORRECTO</v>
      </c>
      <c r="H20" s="7"/>
      <c r="I20" s="173"/>
      <c r="J20" s="149"/>
      <c r="K20" s="174"/>
      <c r="L20" s="179" t="s">
        <v>19</v>
      </c>
      <c r="M20" s="179"/>
      <c r="N20" s="179"/>
      <c r="O20" s="179"/>
      <c r="P20" s="179"/>
      <c r="Q20" s="179"/>
      <c r="R20" s="179"/>
      <c r="S20" s="179"/>
      <c r="T20" s="180"/>
      <c r="U20" s="107" t="s">
        <v>96</v>
      </c>
    </row>
    <row r="21" spans="1:22" ht="6" customHeight="1" x14ac:dyDescent="0.25">
      <c r="B21" s="13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1"/>
    </row>
    <row r="22" spans="1:22" ht="7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2"/>
      <c r="P22" s="1"/>
      <c r="Q22" s="1"/>
      <c r="R22" s="1"/>
      <c r="S22" s="1"/>
      <c r="T22" s="1"/>
      <c r="U22" s="1"/>
      <c r="V22" s="1"/>
    </row>
    <row r="23" spans="1:22" ht="4.5" customHeight="1" x14ac:dyDescent="0.25"/>
    <row r="24" spans="1:22" ht="17.25" x14ac:dyDescent="0.25">
      <c r="B24" s="80" t="s">
        <v>62</v>
      </c>
      <c r="C24" s="80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2" ht="6" customHeight="1" thickBot="1" x14ac:dyDescent="0.3">
      <c r="B25" s="9"/>
      <c r="C25" s="9"/>
      <c r="D25" s="10"/>
      <c r="J25" s="10"/>
      <c r="K25" s="10"/>
      <c r="L25" s="10"/>
      <c r="M25" s="10"/>
      <c r="N25" s="10"/>
    </row>
    <row r="26" spans="1:22" ht="15.75" thickBot="1" x14ac:dyDescent="0.3">
      <c r="B26" s="130" t="s">
        <v>63</v>
      </c>
      <c r="D26" s="134" t="s">
        <v>41</v>
      </c>
      <c r="E26" s="135"/>
      <c r="I26" s="184" t="s">
        <v>106</v>
      </c>
      <c r="J26" s="126">
        <f>Parámetros!C12+Parámetros!C16</f>
        <v>4337</v>
      </c>
      <c r="L26" s="123" t="s">
        <v>108</v>
      </c>
      <c r="M26" s="64">
        <f>(J26*0.95)+(J28*0.225)</f>
        <v>4579.8249999999998</v>
      </c>
      <c r="N26" s="10"/>
    </row>
    <row r="27" spans="1:22" x14ac:dyDescent="0.25">
      <c r="B27" s="131"/>
      <c r="D27" s="21" t="s">
        <v>17</v>
      </c>
      <c r="E27" s="42">
        <f>Parámetros!E$6*Parámetros!E$7*Parámetros!E$8*Parámetros!H$11</f>
        <v>80.64</v>
      </c>
      <c r="I27" s="185"/>
      <c r="J27" s="127"/>
      <c r="K27" s="8"/>
      <c r="L27" s="10"/>
      <c r="M27" s="10"/>
      <c r="N27" s="10"/>
    </row>
    <row r="28" spans="1:22" ht="15.75" thickBot="1" x14ac:dyDescent="0.3">
      <c r="B28" s="131"/>
      <c r="D28" s="38" t="s">
        <v>42</v>
      </c>
      <c r="E28" s="39">
        <f>Parámetros!D$5</f>
        <v>65</v>
      </c>
      <c r="I28" s="124" t="s">
        <v>107</v>
      </c>
      <c r="J28" s="128">
        <f>(Parámetros!C13+Parámetros!C14+Parámetros!C15)+(Parámetros!C17+Parámetros!C18+Parámetros!C19)</f>
        <v>2043</v>
      </c>
      <c r="N28" s="10"/>
    </row>
    <row r="29" spans="1:22" ht="15.75" thickBot="1" x14ac:dyDescent="0.3">
      <c r="B29" s="131"/>
      <c r="D29" s="142" t="str">
        <f>IF(E27&gt;E28,Chequeo!B20)</f>
        <v>CORRECTO</v>
      </c>
      <c r="E29" s="143"/>
      <c r="I29" s="125" t="s">
        <v>53</v>
      </c>
      <c r="J29" s="129"/>
      <c r="L29" s="48" t="s">
        <v>35</v>
      </c>
      <c r="M29" s="40">
        <f>Parámetros!E$8</f>
        <v>1.2</v>
      </c>
    </row>
    <row r="30" spans="1:22" ht="15.75" thickBot="1" x14ac:dyDescent="0.3">
      <c r="B30" s="131"/>
      <c r="G30" s="150" t="s">
        <v>109</v>
      </c>
      <c r="L30" s="49" t="s">
        <v>45</v>
      </c>
      <c r="M30" s="50">
        <f>(((M26+J33)*0.016)/(Parámetros!H11*Chequeo!J33))</f>
        <v>1.1437678571428571</v>
      </c>
      <c r="N30" s="47" t="str">
        <f>IF((M29)&gt;(M30-0.001),Chequeo!B20)</f>
        <v>CORRECTO</v>
      </c>
      <c r="S30" s="24" t="s">
        <v>43</v>
      </c>
      <c r="T30" s="113" t="s">
        <v>99</v>
      </c>
    </row>
    <row r="31" spans="1:22" ht="15.75" thickBot="1" x14ac:dyDescent="0.3">
      <c r="B31" s="131"/>
      <c r="D31" s="134" t="s">
        <v>40</v>
      </c>
      <c r="E31" s="135"/>
      <c r="G31" s="151"/>
      <c r="K31" s="8"/>
      <c r="L31" s="41" t="s">
        <v>46</v>
      </c>
      <c r="M31" s="44">
        <v>1.2</v>
      </c>
      <c r="N31" s="47" t="str">
        <f>IF((M29-0.001)&lt;1.2,Chequeo!B20)</f>
        <v>CORRECTO</v>
      </c>
      <c r="S31" s="29" t="s">
        <v>12</v>
      </c>
      <c r="T31" s="114" t="s">
        <v>33</v>
      </c>
    </row>
    <row r="32" spans="1:22" ht="15.75" thickBot="1" x14ac:dyDescent="0.3">
      <c r="B32" s="131"/>
      <c r="D32" s="144">
        <f>Parámetros!E6</f>
        <v>0.4</v>
      </c>
      <c r="E32" s="145"/>
      <c r="G32" s="152"/>
    </row>
    <row r="33" spans="2:20" ht="15.75" thickBot="1" x14ac:dyDescent="0.3">
      <c r="B33" s="131"/>
      <c r="D33" s="142" t="str">
        <f>IF((D32-0.01)&lt;0.4,Chequeo!B20)</f>
        <v>CORRECTO</v>
      </c>
      <c r="E33" s="143"/>
      <c r="I33" s="23" t="s">
        <v>36</v>
      </c>
      <c r="J33" s="43">
        <f>Parámetros!E$6*Parámetros!E$7</f>
        <v>224</v>
      </c>
      <c r="N33" s="10"/>
    </row>
    <row r="34" spans="2:20" ht="15.75" thickBot="1" x14ac:dyDescent="0.3">
      <c r="B34" s="131"/>
      <c r="I34" s="31" t="s">
        <v>25</v>
      </c>
      <c r="J34" s="46">
        <f>2*(Parámetros!E$6+Parámetros!E$7)</f>
        <v>1120.8</v>
      </c>
      <c r="L34" s="66" t="s">
        <v>104</v>
      </c>
      <c r="M34" s="30"/>
      <c r="N34" s="65" t="s">
        <v>3</v>
      </c>
      <c r="O34" s="120">
        <f>((E27*1000)/Parámetros!G10)/3600</f>
        <v>11.2</v>
      </c>
      <c r="P34" s="30"/>
      <c r="Q34" s="66" t="str">
        <f>IF(O34&lt;48,Chequeo!B20)</f>
        <v>CORRECTO</v>
      </c>
    </row>
    <row r="35" spans="2:20" ht="15" customHeight="1" thickBot="1" x14ac:dyDescent="0.3">
      <c r="B35" s="131"/>
      <c r="D35" s="134" t="s">
        <v>103</v>
      </c>
      <c r="E35" s="135"/>
      <c r="I35" s="32" t="s">
        <v>26</v>
      </c>
      <c r="J35" s="45">
        <f>J$33/J$34</f>
        <v>0.19985724482512493</v>
      </c>
      <c r="K35" s="8"/>
    </row>
    <row r="36" spans="2:20" ht="15" customHeight="1" thickBot="1" x14ac:dyDescent="0.3">
      <c r="B36" s="131"/>
      <c r="D36" s="142" t="str">
        <f>IF(((Parámetros!H9-0.0001)&lt;0.005),Chequeo!B20)</f>
        <v>CORRECTO</v>
      </c>
      <c r="E36" s="157"/>
    </row>
    <row r="37" spans="2:20" ht="15" customHeight="1" x14ac:dyDescent="0.25">
      <c r="B37" s="131"/>
      <c r="I37" s="13"/>
      <c r="J37" s="13"/>
    </row>
    <row r="38" spans="2:20" ht="15" customHeight="1" x14ac:dyDescent="0.25">
      <c r="B38" s="131"/>
      <c r="D38" s="27" t="s">
        <v>16</v>
      </c>
      <c r="J38" s="13"/>
      <c r="L38" s="13"/>
    </row>
    <row r="39" spans="2:20" ht="6" customHeight="1" thickBot="1" x14ac:dyDescent="0.3">
      <c r="B39" s="131"/>
    </row>
    <row r="40" spans="2:20" ht="15" customHeight="1" x14ac:dyDescent="0.25">
      <c r="B40" s="131"/>
      <c r="D40" s="136" t="s">
        <v>27</v>
      </c>
      <c r="E40" s="137"/>
      <c r="G40" s="153" t="s">
        <v>18</v>
      </c>
      <c r="H40" s="154"/>
      <c r="I40" s="154"/>
      <c r="J40" s="154"/>
      <c r="K40" s="162"/>
      <c r="L40" s="163" t="s">
        <v>44</v>
      </c>
      <c r="M40" s="163"/>
      <c r="N40" s="163"/>
      <c r="O40" s="164"/>
      <c r="P40" s="162"/>
      <c r="Q40" s="163"/>
      <c r="R40" s="163"/>
      <c r="S40" s="163"/>
      <c r="T40" s="181"/>
    </row>
    <row r="41" spans="2:20" ht="15" customHeight="1" x14ac:dyDescent="0.25">
      <c r="B41" s="131"/>
      <c r="D41" s="138"/>
      <c r="E41" s="139"/>
      <c r="G41" s="155"/>
      <c r="H41" s="156"/>
      <c r="I41" s="156"/>
      <c r="J41" s="156"/>
      <c r="K41" s="147"/>
      <c r="L41" s="165"/>
      <c r="M41" s="165"/>
      <c r="N41" s="165"/>
      <c r="O41" s="166"/>
      <c r="P41" s="147"/>
      <c r="Q41" s="182"/>
      <c r="R41" s="182"/>
      <c r="S41" s="182"/>
      <c r="T41" s="183"/>
    </row>
    <row r="42" spans="2:20" ht="6" customHeight="1" x14ac:dyDescent="0.25">
      <c r="B42" s="131"/>
      <c r="D42" s="138"/>
      <c r="E42" s="139"/>
      <c r="G42" s="160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39"/>
    </row>
    <row r="43" spans="2:20" ht="15" customHeight="1" x14ac:dyDescent="0.25">
      <c r="B43" s="131"/>
      <c r="D43" s="138"/>
      <c r="E43" s="139"/>
      <c r="G43" s="188" t="s">
        <v>73</v>
      </c>
      <c r="H43" s="189"/>
      <c r="I43" s="189"/>
      <c r="J43" s="189"/>
      <c r="K43" s="8"/>
      <c r="L43" s="167" t="s">
        <v>72</v>
      </c>
      <c r="M43" s="147"/>
      <c r="N43" s="147"/>
      <c r="O43" s="147"/>
      <c r="Q43" s="147"/>
      <c r="R43" s="147"/>
      <c r="S43" s="147"/>
      <c r="T43" s="171"/>
    </row>
    <row r="44" spans="2:20" ht="6" customHeight="1" x14ac:dyDescent="0.25">
      <c r="B44" s="131"/>
      <c r="D44" s="138"/>
      <c r="E44" s="139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20" x14ac:dyDescent="0.25">
      <c r="B45" s="131"/>
      <c r="D45" s="138"/>
      <c r="E45" s="139"/>
      <c r="G45" s="146" t="s">
        <v>64</v>
      </c>
      <c r="H45" s="147"/>
      <c r="I45" s="147"/>
      <c r="J45" s="147"/>
      <c r="K45" s="8"/>
      <c r="L45" s="167" t="s">
        <v>65</v>
      </c>
      <c r="M45" s="147"/>
      <c r="N45" s="147"/>
      <c r="O45" s="147"/>
      <c r="Q45" s="147"/>
      <c r="R45" s="147"/>
      <c r="S45" s="147"/>
      <c r="T45" s="171"/>
    </row>
    <row r="46" spans="2:20" ht="6" customHeight="1" x14ac:dyDescent="0.25">
      <c r="B46" s="131"/>
      <c r="D46" s="138"/>
      <c r="E46" s="139"/>
      <c r="G46" s="160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39"/>
    </row>
    <row r="47" spans="2:20" ht="15" customHeight="1" x14ac:dyDescent="0.25">
      <c r="B47" s="131"/>
      <c r="D47" s="138"/>
      <c r="E47" s="139"/>
      <c r="G47" s="2" t="s">
        <v>30</v>
      </c>
      <c r="K47" s="8"/>
      <c r="L47" s="187" t="s">
        <v>31</v>
      </c>
      <c r="M47" s="147"/>
      <c r="N47" s="147"/>
      <c r="O47" s="147"/>
      <c r="T47" s="28"/>
    </row>
    <row r="48" spans="2:20" ht="6" customHeight="1" x14ac:dyDescent="0.25">
      <c r="B48" s="131"/>
      <c r="D48" s="138"/>
      <c r="E48" s="139"/>
      <c r="G48" s="160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39"/>
    </row>
    <row r="49" spans="2:20" ht="15" customHeight="1" x14ac:dyDescent="0.25">
      <c r="B49" s="131"/>
      <c r="D49" s="138"/>
      <c r="E49" s="139"/>
      <c r="G49" s="87" t="s">
        <v>70</v>
      </c>
      <c r="K49" s="8"/>
      <c r="L49" s="86" t="s">
        <v>71</v>
      </c>
      <c r="T49" s="28"/>
    </row>
    <row r="50" spans="2:20" ht="6" customHeight="1" x14ac:dyDescent="0.25">
      <c r="B50" s="131"/>
      <c r="D50" s="138"/>
      <c r="E50" s="139"/>
      <c r="G50" s="160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39"/>
    </row>
    <row r="51" spans="2:20" ht="15.75" thickBot="1" x14ac:dyDescent="0.3">
      <c r="B51" s="131"/>
      <c r="D51" s="140"/>
      <c r="E51" s="141"/>
      <c r="G51" s="148" t="s">
        <v>28</v>
      </c>
      <c r="H51" s="149"/>
      <c r="I51" s="149"/>
      <c r="J51" s="149"/>
      <c r="K51" s="20"/>
      <c r="L51" s="186" t="s">
        <v>32</v>
      </c>
      <c r="M51" s="186"/>
      <c r="N51" s="186"/>
      <c r="O51" s="186"/>
      <c r="P51" s="20"/>
      <c r="Q51" s="186" t="s">
        <v>29</v>
      </c>
      <c r="R51" s="186"/>
      <c r="S51" s="186"/>
      <c r="T51" s="174"/>
    </row>
    <row r="52" spans="2:20" ht="6" customHeight="1" thickBot="1" x14ac:dyDescent="0.3">
      <c r="B52" s="132"/>
    </row>
    <row r="53" spans="2:20" x14ac:dyDescent="0.25">
      <c r="B53" s="132"/>
      <c r="D53" s="231" t="s">
        <v>74</v>
      </c>
      <c r="E53" s="232"/>
      <c r="G53" s="234" t="s">
        <v>75</v>
      </c>
      <c r="H53" s="162"/>
      <c r="I53" s="162"/>
      <c r="J53" s="162"/>
      <c r="K53" s="51"/>
      <c r="L53" s="236" t="s">
        <v>77</v>
      </c>
      <c r="M53" s="236"/>
      <c r="N53" s="236"/>
      <c r="O53" s="236"/>
      <c r="P53" s="51"/>
      <c r="Q53" s="236" t="s">
        <v>79</v>
      </c>
      <c r="R53" s="236"/>
      <c r="S53" s="236"/>
      <c r="T53" s="169"/>
    </row>
    <row r="54" spans="2:20" ht="15.75" thickBot="1" x14ac:dyDescent="0.3">
      <c r="B54" s="133"/>
      <c r="D54" s="140"/>
      <c r="E54" s="233"/>
      <c r="G54" s="148" t="s">
        <v>76</v>
      </c>
      <c r="H54" s="149"/>
      <c r="I54" s="149"/>
      <c r="J54" s="149"/>
      <c r="K54" s="20"/>
      <c r="L54" s="235" t="s">
        <v>78</v>
      </c>
      <c r="M54" s="235"/>
      <c r="N54" s="235"/>
      <c r="O54" s="235"/>
      <c r="P54" s="20"/>
      <c r="Q54" s="186"/>
      <c r="R54" s="186"/>
      <c r="S54" s="186"/>
      <c r="T54" s="174"/>
    </row>
  </sheetData>
  <sheetProtection algorithmName="SHA-512" hashValue="BBwv9e4ir/7VvrHkHlWZfUj/H9e5F0GD7u0upV6nFzxTfc1ey06E34EaIK3GNJBfNKTkuNGuYRFBoE2aQrRNuQ==" saltValue="n4SdlU9Qw0mrRb/V9N/nlg==" spinCount="100000" sheet="1" objects="1" scenarios="1" selectLockedCells="1" selectUnlockedCells="1"/>
  <mergeCells count="67">
    <mergeCell ref="D53:E54"/>
    <mergeCell ref="G53:J53"/>
    <mergeCell ref="G54:J54"/>
    <mergeCell ref="L54:O54"/>
    <mergeCell ref="Q54:T54"/>
    <mergeCell ref="L53:O53"/>
    <mergeCell ref="Q53:T53"/>
    <mergeCell ref="B2:G2"/>
    <mergeCell ref="B3:B4"/>
    <mergeCell ref="I3:K5"/>
    <mergeCell ref="I9:K11"/>
    <mergeCell ref="I13:K13"/>
    <mergeCell ref="I7:K7"/>
    <mergeCell ref="C3:G3"/>
    <mergeCell ref="C4:G4"/>
    <mergeCell ref="L8:T8"/>
    <mergeCell ref="L9:T9"/>
    <mergeCell ref="L10:T10"/>
    <mergeCell ref="L11:T11"/>
    <mergeCell ref="L14:T14"/>
    <mergeCell ref="L12:T12"/>
    <mergeCell ref="L13:T13"/>
    <mergeCell ref="L3:T3"/>
    <mergeCell ref="L4:T4"/>
    <mergeCell ref="L5:T5"/>
    <mergeCell ref="L6:T6"/>
    <mergeCell ref="L7:T7"/>
    <mergeCell ref="L51:O51"/>
    <mergeCell ref="L47:O47"/>
    <mergeCell ref="G42:T42"/>
    <mergeCell ref="Q51:T51"/>
    <mergeCell ref="G50:T50"/>
    <mergeCell ref="G43:J43"/>
    <mergeCell ref="L43:O43"/>
    <mergeCell ref="Q43:T43"/>
    <mergeCell ref="L18:T18"/>
    <mergeCell ref="L19:T19"/>
    <mergeCell ref="G46:T46"/>
    <mergeCell ref="G48:T48"/>
    <mergeCell ref="P40:P41"/>
    <mergeCell ref="L40:O41"/>
    <mergeCell ref="L45:O45"/>
    <mergeCell ref="I15:K20"/>
    <mergeCell ref="L16:T16"/>
    <mergeCell ref="L17:T17"/>
    <mergeCell ref="L15:T15"/>
    <mergeCell ref="L20:T20"/>
    <mergeCell ref="Q45:T45"/>
    <mergeCell ref="K40:K41"/>
    <mergeCell ref="Q40:T41"/>
    <mergeCell ref="I26:I27"/>
    <mergeCell ref="I28:I29"/>
    <mergeCell ref="J26:J27"/>
    <mergeCell ref="J28:J29"/>
    <mergeCell ref="B26:B54"/>
    <mergeCell ref="D26:E26"/>
    <mergeCell ref="D31:E31"/>
    <mergeCell ref="D40:E51"/>
    <mergeCell ref="D29:E29"/>
    <mergeCell ref="D33:E33"/>
    <mergeCell ref="D32:E32"/>
    <mergeCell ref="G45:J45"/>
    <mergeCell ref="G51:J51"/>
    <mergeCell ref="G30:G32"/>
    <mergeCell ref="G40:J41"/>
    <mergeCell ref="D35:E35"/>
    <mergeCell ref="D36:E36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2024-02-29T10:46:12Z</dcterms:modified>
</cp:coreProperties>
</file>