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Sistema urbano de drenaje sostenible\"/>
    </mc:Choice>
  </mc:AlternateContent>
  <xr:revisionPtr revIDLastSave="0" documentId="8_{D7532F90-B782-4574-9380-E63103EAFD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M31" i="2" l="1"/>
  <c r="M28" i="2"/>
  <c r="J33" i="2"/>
  <c r="E29" i="2" l="1"/>
  <c r="B3" i="2" l="1"/>
  <c r="F4" i="1"/>
  <c r="E34" i="2"/>
  <c r="E33" i="2"/>
  <c r="D35" i="2" s="1"/>
  <c r="J27" i="2"/>
  <c r="J29" i="2"/>
  <c r="M27" i="2" l="1"/>
  <c r="E28" i="2" l="1"/>
  <c r="D30" i="2" s="1"/>
  <c r="M33" i="2" l="1"/>
  <c r="M30" i="2"/>
  <c r="J31" i="2" l="1"/>
  <c r="M34" i="2" l="1"/>
  <c r="N33" i="2" s="1"/>
  <c r="N28" i="2"/>
  <c r="N30" i="2" l="1"/>
  <c r="O36" i="2"/>
  <c r="Q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E2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Ancho x Largo x Espesor x Huecos
</t>
        </r>
      </text>
    </comment>
    <comment ref="L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RATIO CONFORME A O.P.O.U.A. (JARDÍN DE LLUVIA 5:1).</t>
        </r>
      </text>
    </comment>
    <comment ref="L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CALCULADO CONSIDERANDO UNA TORMENTA DE 16 MM (0,016 METROS).
Tormenta asociada a 20 minutos y 10 años (O.P.O.U.A.).</t>
        </r>
      </text>
    </comment>
    <comment ref="M3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SALVADOR NOVAL DE LA ROZA:
</t>
        </r>
        <r>
          <rPr>
            <sz val="9"/>
            <color indexed="81"/>
            <rFont val="Tahoma"/>
            <family val="2"/>
          </rPr>
          <t xml:space="preserve">
        </t>
        </r>
        <r>
          <rPr>
            <u/>
            <sz val="9"/>
            <color indexed="81"/>
            <rFont val="Tahoma"/>
            <family val="2"/>
          </rPr>
          <t xml:space="preserve">(Volumen acumulado / Superf. de SUDS)
</t>
        </r>
        <r>
          <rPr>
            <sz val="9"/>
            <color indexed="81"/>
            <rFont val="Tahoma"/>
            <family val="2"/>
          </rPr>
          <t xml:space="preserve">                      Índice de huecos
                                                          </t>
        </r>
      </text>
    </comment>
    <comment ref="D32" authorId="0" shapeId="0" xr:uid="{ADA13D1F-D978-487B-9A48-877643C51F0B}">
      <text>
        <r>
          <rPr>
            <b/>
            <sz val="9"/>
            <color indexed="81"/>
            <rFont val="Tahoma"/>
            <family val="2"/>
          </rPr>
          <t xml:space="preserve">SALVADOR NOVAL DE LA ROZA:
</t>
        </r>
        <r>
          <rPr>
            <sz val="9"/>
            <color indexed="81"/>
            <rFont val="Tahoma"/>
            <family val="2"/>
          </rPr>
          <t xml:space="preserve">
PERMITE COMPROBAR QUE EL DESGLOSE DE SUPERFICIES EN CUBIERTA ES CORRECTO.</t>
        </r>
      </text>
    </comment>
    <comment ref="I3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Tormenta asociada a 20 minutos y 10 años (O.P.O.U.A.).</t>
        </r>
      </text>
    </comment>
    <comment ref="J33" authorId="0" shapeId="0" xr:uid="{2F0B6753-01FE-420D-8449-4F11468E8BEA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(Superf. "homogeneizada"  drenada + Superf. SUDS) x 0,016</t>
        </r>
      </text>
    </comment>
    <comment ref="M3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Volumen acumulado / Superficie de SUDS</t>
        </r>
      </text>
    </comment>
    <comment ref="O3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Resguardo exigible / 0,01</t>
        </r>
      </text>
    </comment>
  </commentList>
</comments>
</file>

<file path=xl/sharedStrings.xml><?xml version="1.0" encoding="utf-8"?>
<sst xmlns="http://schemas.openxmlformats.org/spreadsheetml/2006/main" count="99" uniqueCount="99">
  <si>
    <t>m2</t>
  </si>
  <si>
    <t>m3</t>
  </si>
  <si>
    <t>Tiempo de desagüe (horas)</t>
  </si>
  <si>
    <t>Accesos para limpieza</t>
  </si>
  <si>
    <t>Documentos adicionales (en función del diseño)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</si>
  <si>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</si>
  <si>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</si>
  <si>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</si>
  <si>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</si>
  <si>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</si>
  <si>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</si>
  <si>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r>
      <t xml:space="preserve"> K &lt; 10</t>
    </r>
    <r>
      <rPr>
        <b/>
        <vertAlign val="superscript"/>
        <sz val="11"/>
        <color theme="1"/>
        <rFont val="Calibri"/>
        <family val="2"/>
        <scheme val="minor"/>
      </rPr>
      <t>-5</t>
    </r>
    <r>
      <rPr>
        <b/>
        <sz val="11"/>
        <color theme="1"/>
        <rFont val="Calibri"/>
        <family val="2"/>
        <scheme val="minor"/>
      </rPr>
      <t xml:space="preserve"> (pobre o muy pobre) </t>
    </r>
  </si>
  <si>
    <t xml:space="preserve"> - Ficha bombas propuestas.</t>
  </si>
  <si>
    <t>Doc. Solución Elegida</t>
  </si>
  <si>
    <t>Planos de planta (en dwg y PDF)</t>
  </si>
  <si>
    <t>Perfil longitudinal (en dwg y PDF)</t>
  </si>
  <si>
    <t>K: Coeficiente de permeabilidad (m/s)</t>
  </si>
  <si>
    <t>Cubierta</t>
  </si>
  <si>
    <t>Ver pendientes y ubicación de los desagues propuestos.</t>
  </si>
  <si>
    <t>Comprobaciones adicionales:</t>
  </si>
  <si>
    <t>Volumen útil del SUDS (m3)</t>
  </si>
  <si>
    <t>Superficie de SUDS (m2)</t>
  </si>
  <si>
    <t>Capas del SUDS</t>
  </si>
  <si>
    <t>Geometría de la cubierta y del SUDS</t>
  </si>
  <si>
    <t xml:space="preserve"> - Cualquier documento adicional (escrito o gráfico) que permita definir la solución planteada por el proyectista.</t>
  </si>
  <si>
    <t>Comprobar que toda la cubierta desagua hacia el SUDS propuesto</t>
  </si>
  <si>
    <t>Canaleta de aliviadero y/o arqueta aliviadero</t>
  </si>
  <si>
    <t xml:space="preserve"> - Ficha y detalles de los pavimentos drenantes (baldosas / adoquines / césped armado / …).</t>
  </si>
  <si>
    <t>CUBIERTA 
VERDE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</si>
  <si>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</si>
  <si>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</si>
  <si>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</si>
  <si>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</si>
  <si>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Resguardo mínimo exigible sobre el SUDS (m)</t>
  </si>
  <si>
    <t>Bajantes desde la cubierta</t>
  </si>
  <si>
    <t>Comprobar que el agua de cubierta llega a las bajantes tras pasar por el SUDS</t>
  </si>
  <si>
    <t xml:space="preserve"> - Ficha y detalles elementos de infiltración (celdas plásticas / geotextiles permeables / geomallas impermables / tubos ranurados de drenaje /  …).</t>
  </si>
  <si>
    <t>Espesor mínimo de capa de almacenamiento (m)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</si>
  <si>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</si>
  <si>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</si>
  <si>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CORRECTO</t>
  </si>
  <si>
    <t>Para la capa de almacenamiento temporal se recomienda un espesor de 0,2 metros para el caso de gravas, y 0,05 metros en el caso de celdas.</t>
  </si>
  <si>
    <t>¿Desagüe por mantillo (K=10 mm/hr) &lt; 48 horas?</t>
  </si>
  <si>
    <t>¿Volumen útil &gt; Volumen propuesto?</t>
  </si>
  <si>
    <t>Volumen propuesto (m3)</t>
  </si>
  <si>
    <t>Doc. Esenciales</t>
  </si>
  <si>
    <t>Se recomienda que la propuesta se ajuste al detalle tipo del catálogo municipal en lo relativo a capas, materiales, dimensiones y elementos.</t>
  </si>
  <si>
    <t>Se recomienda cuidar el diseño de ambos.</t>
  </si>
  <si>
    <t>Se recomienda dejar un acceso para realizar estas labores.</t>
  </si>
  <si>
    <t>¿Espesor de capa de almacenamiento propuesta (m)?</t>
  </si>
  <si>
    <t>¿Resguardo propuesto sobre SUDS (m)?</t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</si>
  <si>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</si>
  <si>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ESPESOR DE CAPA DE ALMACENAMIENTO PROPUESTA</t>
  </si>
  <si>
    <t>ÍNDICE DE HUECOS DE LA CAPA DE ALMACENAMIENTO</t>
  </si>
  <si>
    <t>ANCHO CAPA DE ALMACENAMIENTO PROPUESTA</t>
  </si>
  <si>
    <t>LARGO CAPA DE ALMACENAMIENTO PROPUESTA</t>
  </si>
  <si>
    <t>Sup. Perm. Drenada por zanja</t>
  </si>
  <si>
    <r>
      <t>S. IMP. CUB. (</t>
    </r>
    <r>
      <rPr>
        <sz val="11"/>
        <color rgb="FFFF0000"/>
        <rFont val="Calibri"/>
        <family val="2"/>
        <scheme val="minor"/>
      </rPr>
      <t>DREN</t>
    </r>
    <r>
      <rPr>
        <sz val="11"/>
        <color theme="1"/>
        <rFont val="Calibri"/>
        <family val="2"/>
        <scheme val="minor"/>
      </rPr>
      <t xml:space="preserve">): Superficie impermeable de cubiertas </t>
    </r>
    <r>
      <rPr>
        <sz val="11"/>
        <color rgb="FFFF0000"/>
        <rFont val="Calibri"/>
        <family val="2"/>
        <scheme val="minor"/>
      </rPr>
      <t>cuya escorrentía acaba llegando a la capa de almacenamiento propuesta</t>
    </r>
    <r>
      <rPr>
        <sz val="11"/>
        <color theme="1"/>
        <rFont val="Calibri"/>
        <family val="2"/>
        <scheme val="minor"/>
      </rPr>
      <t>.</t>
    </r>
  </si>
  <si>
    <r>
      <t>PRD. CUB. (</t>
    </r>
    <r>
      <rPr>
        <sz val="11"/>
        <color rgb="FFFF0000"/>
        <rFont val="Calibri"/>
        <family val="2"/>
        <scheme val="minor"/>
      </rPr>
      <t>DREN</t>
    </r>
    <r>
      <rPr>
        <sz val="11"/>
        <color theme="1"/>
        <rFont val="Calibri"/>
        <family val="2"/>
        <scheme val="minor"/>
      </rPr>
      <t>):  Superficie de pradera de césped</t>
    </r>
    <r>
      <rPr>
        <sz val="11"/>
        <rFont val="Calibri"/>
        <family val="2"/>
        <scheme val="minor"/>
      </rPr>
      <t xml:space="preserve"> regable</t>
    </r>
    <r>
      <rPr>
        <sz val="11"/>
        <color theme="1"/>
        <rFont val="Calibri"/>
        <family val="2"/>
        <scheme val="minor"/>
      </rPr>
      <t xml:space="preserve"> en cubierta </t>
    </r>
    <r>
      <rPr>
        <sz val="11"/>
        <color rgb="FFFF0000"/>
        <rFont val="Calibri"/>
        <family val="2"/>
        <scheme val="minor"/>
      </rPr>
      <t>cuya escorrentía acaba llegando a la capa de almacenamiento propuesta.</t>
    </r>
  </si>
  <si>
    <r>
      <t>ARBUS. CUB. (</t>
    </r>
    <r>
      <rPr>
        <sz val="11"/>
        <color rgb="FFFF0000"/>
        <rFont val="Calibri"/>
        <family val="2"/>
        <scheme val="minor"/>
      </rPr>
      <t>DREN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>regables</t>
    </r>
    <r>
      <rPr>
        <sz val="11"/>
        <color theme="1"/>
        <rFont val="Calibri"/>
        <family val="2"/>
        <scheme val="minor"/>
      </rPr>
      <t xml:space="preserve"> en cubierta </t>
    </r>
    <r>
      <rPr>
        <sz val="11"/>
        <color rgb="FFFF0000"/>
        <rFont val="Calibri"/>
        <family val="2"/>
        <scheme val="minor"/>
      </rPr>
      <t>cuya escorrentía acaba llegando a la capa de almacenamiento propuesta</t>
    </r>
    <r>
      <rPr>
        <sz val="11"/>
        <color theme="1"/>
        <rFont val="Calibri"/>
        <family val="2"/>
        <scheme val="minor"/>
      </rPr>
      <t>.</t>
    </r>
  </si>
  <si>
    <r>
      <t>VEG. NO RIEG. CUB. (</t>
    </r>
    <r>
      <rPr>
        <sz val="11"/>
        <color rgb="FFFF0000"/>
        <rFont val="Calibri"/>
        <family val="2"/>
        <scheme val="minor"/>
      </rPr>
      <t>DREN</t>
    </r>
    <r>
      <rPr>
        <sz val="11"/>
        <color theme="1"/>
        <rFont val="Calibri"/>
        <family val="2"/>
        <scheme val="minor"/>
      </rPr>
      <t xml:space="preserve">): Superficie de </t>
    </r>
    <r>
      <rPr>
        <sz val="11"/>
        <rFont val="Calibri"/>
        <family val="2"/>
        <scheme val="minor"/>
      </rPr>
      <t xml:space="preserve">cubierta vegetada (sin riego y que no forma parte del SUDS) </t>
    </r>
    <r>
      <rPr>
        <sz val="11"/>
        <color rgb="FFFF0000"/>
        <rFont val="Calibri"/>
        <family val="2"/>
        <scheme val="minor"/>
      </rPr>
      <t>cuya escorrentía acaba llegando a la capa de almacenamiento propuesta.</t>
    </r>
  </si>
  <si>
    <t>Comprobación de superficies de cubierta</t>
  </si>
  <si>
    <t>Suma de superficies de cubierta (m2)</t>
  </si>
  <si>
    <t>Superficie de cubierta (m2)</t>
  </si>
  <si>
    <t>S.CUB.: Superficie total de cubiertas.</t>
  </si>
  <si>
    <t>RESGUARDO PROPUESTO SOBRE EL SUDS PROPUESTO</t>
  </si>
  <si>
    <t>Celdas a rellenar por proyectista.</t>
  </si>
  <si>
    <t>VOLUMEN ÚTIL CAPA DE ALMACENAMIENTO PROPUESTA</t>
  </si>
  <si>
    <t>m/s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</si>
  <si>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</si>
  <si>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¿SE HA CALCULADO EL K?</t>
  </si>
  <si>
    <t xml:space="preserve"> - Geometría acotada de SUDS + Retranqueos de los SUDS (NNUU + Disp. Ad. 3ª)</t>
  </si>
  <si>
    <t>Secciones tipo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</si>
  <si>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</si>
  <si>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</si>
  <si>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</si>
  <si>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</si>
  <si>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</si>
  <si>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</si>
  <si>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</si>
  <si>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</si>
  <si>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</si>
  <si>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</si>
  <si>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</si>
  <si>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</si>
  <si>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</si>
  <si>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</si>
  <si>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3.3 / 3.7 / 3. 9 / 3.11</t>
  </si>
  <si>
    <t>3.10 / 3.13 / 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</si>
  <si>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</si>
  <si>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</si>
  <si>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Documentos para proyecto básico (para cada solución de drenaje interior se indican los esenciales y los que es posible que sean necesarios en función de la propuesta):</t>
  </si>
  <si>
    <t>Volumen (m3) acumulado en la Superf. Homog. + Superf. SUDS 
(tras tormenta 16 mm/m2)</t>
  </si>
  <si>
    <t>LAM.1) PARÁMETROS CUBIERTA VERDE:</t>
  </si>
  <si>
    <t>¿Capacidad drenante del SUDS tipo cubierta verde?</t>
  </si>
  <si>
    <t>Superficie de cubierta impermeable drenada por el SUDS (m2)</t>
  </si>
  <si>
    <t>Superficie de cubierta vegetada drenada por el SUDS (m2)</t>
  </si>
  <si>
    <t>Sup. "homogeneizada" drenada por el SUDS (m2)</t>
  </si>
  <si>
    <r>
      <t xml:space="preserve">¿Ratio (Sup. "homogeneizada" drenada / S.SUDS)  </t>
    </r>
    <r>
      <rPr>
        <b/>
        <sz val="11"/>
        <color theme="0"/>
        <rFont val="Calibri"/>
        <family val="2"/>
        <scheme val="minor"/>
      </rPr>
      <t>&lt;  5?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</si>
</sst>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0" xfId="0" applyFill="1"/>
    <xf numFmtId="0" fontId="2" fillId="4" borderId="0" xfId="0" applyFont="1" applyFill="1"/>
    <xf numFmtId="49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/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2" fillId="0" borderId="18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8" fillId="0" borderId="3" xfId="0" applyFont="1" applyBorder="1"/>
    <xf numFmtId="0" fontId="1" fillId="0" borderId="21" xfId="0" applyFont="1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0" fillId="0" borderId="6" xfId="0" applyBorder="1"/>
    <xf numFmtId="0" fontId="0" fillId="0" borderId="3" xfId="0" applyBorder="1"/>
    <xf numFmtId="49" fontId="0" fillId="0" borderId="8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0" xfId="1" applyFill="1" applyBorder="1" applyAlignment="1">
      <alignment vertical="top" wrapText="1"/>
    </xf>
    <xf numFmtId="0" fontId="0" fillId="0" borderId="9" xfId="0" applyBorder="1"/>
    <xf numFmtId="0" fontId="0" fillId="2" borderId="1" xfId="0" applyFill="1" applyBorder="1" applyAlignment="1">
      <alignment horizontal="center"/>
    </xf>
    <xf numFmtId="49" fontId="0" fillId="6" borderId="2" xfId="0" applyNumberFormat="1" applyFill="1" applyBorder="1"/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15" xfId="0" applyFont="1" applyBorder="1"/>
    <xf numFmtId="0" fontId="8" fillId="0" borderId="13" xfId="0" applyFont="1" applyBorder="1"/>
    <xf numFmtId="0" fontId="5" fillId="0" borderId="0" xfId="0" applyFont="1"/>
    <xf numFmtId="49" fontId="0" fillId="0" borderId="6" xfId="0" applyNumberFormat="1" applyBorder="1"/>
    <xf numFmtId="0" fontId="5" fillId="0" borderId="6" xfId="0" applyFont="1" applyBorder="1"/>
    <xf numFmtId="0" fontId="8" fillId="0" borderId="7" xfId="0" applyFont="1" applyBorder="1"/>
    <xf numFmtId="4" fontId="4" fillId="7" borderId="22" xfId="0" applyNumberFormat="1" applyFont="1" applyFill="1" applyBorder="1" applyAlignment="1">
      <alignment horizontal="center"/>
    </xf>
    <xf numFmtId="0" fontId="14" fillId="9" borderId="28" xfId="0" applyFont="1" applyFill="1" applyBorder="1" applyAlignment="1">
      <alignment horizontal="center"/>
    </xf>
    <xf numFmtId="0" fontId="14" fillId="9" borderId="21" xfId="0" applyFont="1" applyFill="1" applyBorder="1"/>
    <xf numFmtId="2" fontId="0" fillId="7" borderId="30" xfId="0" applyNumberFormat="1" applyFill="1" applyBorder="1" applyAlignment="1">
      <alignment horizontal="center"/>
    </xf>
    <xf numFmtId="49" fontId="14" fillId="9" borderId="18" xfId="0" applyNumberFormat="1" applyFont="1" applyFill="1" applyBorder="1"/>
    <xf numFmtId="0" fontId="14" fillId="9" borderId="18" xfId="0" applyFont="1" applyFill="1" applyBorder="1"/>
    <xf numFmtId="4" fontId="0" fillId="0" borderId="1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4" xfId="0" applyFont="1" applyBorder="1"/>
    <xf numFmtId="0" fontId="4" fillId="0" borderId="21" xfId="0" applyFont="1" applyBorder="1"/>
    <xf numFmtId="3" fontId="0" fillId="2" borderId="33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32" xfId="0" applyBorder="1"/>
    <xf numFmtId="0" fontId="0" fillId="0" borderId="21" xfId="0" applyBorder="1" applyAlignment="1">
      <alignment horizontal="center"/>
    </xf>
    <xf numFmtId="3" fontId="0" fillId="0" borderId="0" xfId="0" applyNumberFormat="1"/>
    <xf numFmtId="3" fontId="0" fillId="0" borderId="16" xfId="0" applyNumberFormat="1" applyBorder="1" applyAlignment="1">
      <alignment horizontal="center"/>
    </xf>
    <xf numFmtId="0" fontId="4" fillId="0" borderId="35" xfId="0" applyFont="1" applyBorder="1"/>
    <xf numFmtId="0" fontId="4" fillId="0" borderId="41" xfId="0" applyFont="1" applyBorder="1" applyAlignment="1">
      <alignment horizontal="center"/>
    </xf>
    <xf numFmtId="0" fontId="4" fillId="0" borderId="26" xfId="0" applyFont="1" applyBorder="1"/>
    <xf numFmtId="0" fontId="4" fillId="0" borderId="9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3" fontId="4" fillId="7" borderId="22" xfId="0" applyNumberFormat="1" applyFont="1" applyFill="1" applyBorder="1" applyAlignment="1">
      <alignment horizontal="center"/>
    </xf>
    <xf numFmtId="2" fontId="4" fillId="2" borderId="44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0" fillId="0" borderId="10" xfId="0" applyBorder="1"/>
    <xf numFmtId="0" fontId="0" fillId="0" borderId="43" xfId="0" applyBorder="1"/>
    <xf numFmtId="0" fontId="0" fillId="0" borderId="11" xfId="0" applyBorder="1"/>
    <xf numFmtId="2" fontId="4" fillId="2" borderId="22" xfId="0" applyNumberFormat="1" applyFont="1" applyFill="1" applyBorder="1" applyAlignment="1">
      <alignment horizontal="center"/>
    </xf>
    <xf numFmtId="0" fontId="0" fillId="0" borderId="42" xfId="0" applyBorder="1"/>
    <xf numFmtId="2" fontId="4" fillId="2" borderId="31" xfId="0" applyNumberFormat="1" applyFont="1" applyFill="1" applyBorder="1" applyAlignment="1">
      <alignment horizontal="center"/>
    </xf>
    <xf numFmtId="0" fontId="0" fillId="0" borderId="35" xfId="0" applyBorder="1"/>
    <xf numFmtId="3" fontId="0" fillId="2" borderId="44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16" fillId="0" borderId="8" xfId="0" applyFont="1" applyBorder="1"/>
    <xf numFmtId="0" fontId="2" fillId="0" borderId="9" xfId="0" applyFont="1" applyBorder="1"/>
    <xf numFmtId="164" fontId="2" fillId="2" borderId="31" xfId="0" applyNumberFormat="1" applyFont="1" applyFill="1" applyBorder="1" applyAlignment="1">
      <alignment horizontal="center"/>
    </xf>
    <xf numFmtId="164" fontId="2" fillId="0" borderId="10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6" fillId="0" borderId="9" xfId="0" applyFont="1" applyBorder="1" applyAlignment="1">
      <alignment horizontal="center" wrapText="1"/>
    </xf>
    <xf numFmtId="0" fontId="4" fillId="0" borderId="9" xfId="0" applyFont="1" applyBorder="1"/>
    <xf numFmtId="0" fontId="16" fillId="0" borderId="28" xfId="0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7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2" fontId="0" fillId="0" borderId="0" xfId="0" applyNumberFormat="1"/>
    <xf numFmtId="0" fontId="14" fillId="9" borderId="28" xfId="0" applyFont="1" applyFill="1" applyBorder="1"/>
    <xf numFmtId="0" fontId="0" fillId="0" borderId="4" xfId="0" applyBorder="1" applyAlignment="1">
      <alignment wrapText="1"/>
    </xf>
    <xf numFmtId="3" fontId="0" fillId="2" borderId="1" xfId="0" applyNumberFormat="1" applyFill="1" applyBorder="1" applyAlignment="1">
      <alignment horizontal="center" vertical="center"/>
    </xf>
    <xf numFmtId="0" fontId="18" fillId="8" borderId="26" xfId="0" applyFont="1" applyFill="1" applyBorder="1"/>
    <xf numFmtId="49" fontId="4" fillId="0" borderId="18" xfId="0" applyNumberFormat="1" applyFont="1" applyBorder="1"/>
    <xf numFmtId="49" fontId="2" fillId="6" borderId="23" xfId="0" applyNumberFormat="1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4" fillId="9" borderId="21" xfId="0" applyFont="1" applyFill="1" applyBorder="1" applyAlignment="1">
      <alignment horizontal="center"/>
    </xf>
    <xf numFmtId="0" fontId="0" fillId="0" borderId="22" xfId="0" applyBorder="1"/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2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13" fillId="9" borderId="20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vertical="center" wrapText="1"/>
    </xf>
    <xf numFmtId="0" fontId="14" fillId="9" borderId="24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49" fontId="0" fillId="6" borderId="14" xfId="0" applyNumberFormat="1" applyFill="1" applyBorder="1" applyAlignment="1">
      <alignment vertical="center"/>
    </xf>
    <xf numFmtId="0" fontId="0" fillId="6" borderId="13" xfId="0" applyFill="1" applyBorder="1"/>
    <xf numFmtId="49" fontId="0" fillId="6" borderId="2" xfId="0" applyNumberFormat="1" applyFill="1" applyBorder="1" applyAlignment="1">
      <alignment vertical="center"/>
    </xf>
    <xf numFmtId="0" fontId="0" fillId="6" borderId="3" xfId="0" applyFill="1" applyBorder="1"/>
    <xf numFmtId="0" fontId="0" fillId="6" borderId="5" xfId="0" applyFill="1" applyBorder="1" applyAlignment="1">
      <alignment vertical="center"/>
    </xf>
    <xf numFmtId="0" fontId="0" fillId="6" borderId="7" xfId="0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5" xfId="0" applyFont="1" applyBorder="1"/>
    <xf numFmtId="0" fontId="0" fillId="0" borderId="15" xfId="0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9" fontId="5" fillId="0" borderId="0" xfId="0" applyNumberFormat="1" applyFont="1"/>
    <xf numFmtId="0" fontId="5" fillId="0" borderId="0" xfId="0" applyFont="1"/>
    <xf numFmtId="49" fontId="1" fillId="0" borderId="0" xfId="0" applyNumberFormat="1" applyFont="1"/>
    <xf numFmtId="0" fontId="0" fillId="0" borderId="14" xfId="0" applyBorder="1"/>
    <xf numFmtId="49" fontId="0" fillId="0" borderId="2" xfId="0" applyNumberFormat="1" applyBorder="1"/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vertical="center" wrapText="1"/>
    </xf>
    <xf numFmtId="0" fontId="0" fillId="0" borderId="13" xfId="0" applyBorder="1"/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/>
    <xf numFmtId="0" fontId="13" fillId="9" borderId="20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16" fillId="0" borderId="14" xfId="0" applyFont="1" applyBorder="1" applyAlignment="1">
      <alignment vertical="center" wrapText="1"/>
    </xf>
    <xf numFmtId="0" fontId="4" fillId="0" borderId="13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16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6" fillId="0" borderId="8" xfId="0" applyFont="1" applyBorder="1"/>
    <xf numFmtId="0" fontId="4" fillId="0" borderId="9" xfId="0" applyFont="1" applyBorder="1"/>
    <xf numFmtId="0" fontId="4" fillId="0" borderId="1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1113832</xdr:colOff>
      <xdr:row>17</xdr:row>
      <xdr:rowOff>38524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7</xdr:col>
      <xdr:colOff>52604</xdr:colOff>
      <xdr:row>28</xdr:row>
      <xdr:rowOff>46029</xdr:rowOff>
    </xdr:from>
    <xdr:to>
      <xdr:col>7</xdr:col>
      <xdr:colOff>361508</xdr:colOff>
      <xdr:row>28</xdr:row>
      <xdr:rowOff>91748</xdr:rowOff>
    </xdr:to>
    <xdr:sp macro="" textlink="">
      <xdr:nvSpPr>
        <xdr:cNvPr id="30" name="29 Flecha derech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 rot="19517194" flipV="1">
          <a:off x="6476687" y="8650279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52604</xdr:colOff>
      <xdr:row>32</xdr:row>
      <xdr:rowOff>109533</xdr:rowOff>
    </xdr:from>
    <xdr:to>
      <xdr:col>7</xdr:col>
      <xdr:colOff>361508</xdr:colOff>
      <xdr:row>32</xdr:row>
      <xdr:rowOff>155252</xdr:rowOff>
    </xdr:to>
    <xdr:sp macro="" textlink="">
      <xdr:nvSpPr>
        <xdr:cNvPr id="42" name="41 Flecha derech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 rot="2355365" flipV="1">
          <a:off x="6476687" y="9507533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32</xdr:row>
      <xdr:rowOff>167839</xdr:rowOff>
    </xdr:from>
    <xdr:to>
      <xdr:col>10</xdr:col>
      <xdr:colOff>360948</xdr:colOff>
      <xdr:row>33</xdr:row>
      <xdr:rowOff>23058</xdr:rowOff>
    </xdr:to>
    <xdr:sp macro="" textlink="">
      <xdr:nvSpPr>
        <xdr:cNvPr id="43" name="42 Flecha derech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8917296" y="8380506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35</xdr:row>
      <xdr:rowOff>83169</xdr:rowOff>
    </xdr:from>
    <xdr:to>
      <xdr:col>10</xdr:col>
      <xdr:colOff>360948</xdr:colOff>
      <xdr:row>35</xdr:row>
      <xdr:rowOff>139471</xdr:rowOff>
    </xdr:to>
    <xdr:sp macro="" textlink="">
      <xdr:nvSpPr>
        <xdr:cNvPr id="44" name="43 Flecha derech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8917296" y="10095002"/>
          <a:ext cx="28073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222171</xdr:colOff>
      <xdr:row>28</xdr:row>
      <xdr:rowOff>29171</xdr:rowOff>
    </xdr:from>
    <xdr:to>
      <xdr:col>12</xdr:col>
      <xdr:colOff>267890</xdr:colOff>
      <xdr:row>28</xdr:row>
      <xdr:rowOff>179914</xdr:rowOff>
    </xdr:to>
    <xdr:sp macro="" textlink="">
      <xdr:nvSpPr>
        <xdr:cNvPr id="45" name="44 Flecha derech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 rot="5400000" flipV="1">
          <a:off x="12022992" y="9098683"/>
          <a:ext cx="150743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26</xdr:row>
      <xdr:rowOff>167839</xdr:rowOff>
    </xdr:from>
    <xdr:to>
      <xdr:col>10</xdr:col>
      <xdr:colOff>360948</xdr:colOff>
      <xdr:row>27</xdr:row>
      <xdr:rowOff>23058</xdr:rowOff>
    </xdr:to>
    <xdr:sp macro="" textlink="">
      <xdr:nvSpPr>
        <xdr:cNvPr id="46" name="45 Flecha derech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8917296" y="8973172"/>
          <a:ext cx="280735" cy="5630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30</xdr:row>
      <xdr:rowOff>77605</xdr:rowOff>
    </xdr:from>
    <xdr:to>
      <xdr:col>5</xdr:col>
      <xdr:colOff>364234</xdr:colOff>
      <xdr:row>30</xdr:row>
      <xdr:rowOff>123324</xdr:rowOff>
    </xdr:to>
    <xdr:sp macro="" textlink="">
      <xdr:nvSpPr>
        <xdr:cNvPr id="36" name="35 Flecha derech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231107" y="4776605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116407</xdr:colOff>
      <xdr:row>35</xdr:row>
      <xdr:rowOff>76402</xdr:rowOff>
    </xdr:from>
    <xdr:to>
      <xdr:col>12</xdr:col>
      <xdr:colOff>410477</xdr:colOff>
      <xdr:row>35</xdr:row>
      <xdr:rowOff>132705</xdr:rowOff>
    </xdr:to>
    <xdr:sp macro="" textlink="">
      <xdr:nvSpPr>
        <xdr:cNvPr id="92" name="91 Flecha derech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13665720" y="5922371"/>
          <a:ext cx="294070" cy="5630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44</xdr:row>
      <xdr:rowOff>14110</xdr:rowOff>
    </xdr:from>
    <xdr:to>
      <xdr:col>5</xdr:col>
      <xdr:colOff>364234</xdr:colOff>
      <xdr:row>44</xdr:row>
      <xdr:rowOff>59829</xdr:rowOff>
    </xdr:to>
    <xdr:sp macro="" textlink="">
      <xdr:nvSpPr>
        <xdr:cNvPr id="50" name="49 Flecha derech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4072357" y="11422943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106086</xdr:colOff>
      <xdr:row>33</xdr:row>
      <xdr:rowOff>46029</xdr:rowOff>
    </xdr:from>
    <xdr:to>
      <xdr:col>18</xdr:col>
      <xdr:colOff>8305</xdr:colOff>
      <xdr:row>33</xdr:row>
      <xdr:rowOff>91748</xdr:rowOff>
    </xdr:to>
    <xdr:sp macro="" textlink="">
      <xdr:nvSpPr>
        <xdr:cNvPr id="78" name="77 Flecha derech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 rot="19517194" flipV="1">
          <a:off x="15977519" y="10277377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40</xdr:row>
      <xdr:rowOff>74081</xdr:rowOff>
    </xdr:from>
    <xdr:to>
      <xdr:col>10</xdr:col>
      <xdr:colOff>365384</xdr:colOff>
      <xdr:row>40</xdr:row>
      <xdr:rowOff>119800</xdr:rowOff>
    </xdr:to>
    <xdr:sp macro="" textlink="">
      <xdr:nvSpPr>
        <xdr:cNvPr id="85" name="84 Flecha derech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8773566" y="698499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42</xdr:row>
      <xdr:rowOff>148995</xdr:rowOff>
    </xdr:from>
    <xdr:to>
      <xdr:col>10</xdr:col>
      <xdr:colOff>365384</xdr:colOff>
      <xdr:row>43</xdr:row>
      <xdr:rowOff>2073</xdr:rowOff>
    </xdr:to>
    <xdr:sp macro="" textlink="">
      <xdr:nvSpPr>
        <xdr:cNvPr id="86" name="85 Flecha derech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8528722" y="11771635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45</xdr:row>
      <xdr:rowOff>74081</xdr:rowOff>
    </xdr:from>
    <xdr:to>
      <xdr:col>10</xdr:col>
      <xdr:colOff>365384</xdr:colOff>
      <xdr:row>45</xdr:row>
      <xdr:rowOff>119800</xdr:rowOff>
    </xdr:to>
    <xdr:sp macro="" textlink="">
      <xdr:nvSpPr>
        <xdr:cNvPr id="65" name="64 Flecha derech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8762982" y="1187449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47</xdr:row>
      <xdr:rowOff>74081</xdr:rowOff>
    </xdr:from>
    <xdr:to>
      <xdr:col>10</xdr:col>
      <xdr:colOff>365384</xdr:colOff>
      <xdr:row>47</xdr:row>
      <xdr:rowOff>119800</xdr:rowOff>
    </xdr:to>
    <xdr:sp macro="" textlink="">
      <xdr:nvSpPr>
        <xdr:cNvPr id="67" name="66 Flecha derech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8762982" y="1187449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40</xdr:row>
      <xdr:rowOff>74081</xdr:rowOff>
    </xdr:from>
    <xdr:to>
      <xdr:col>15</xdr:col>
      <xdr:colOff>365384</xdr:colOff>
      <xdr:row>40</xdr:row>
      <xdr:rowOff>119800</xdr:rowOff>
    </xdr:to>
    <xdr:sp macro="" textlink="">
      <xdr:nvSpPr>
        <xdr:cNvPr id="74" name="73 Flecha derech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8762982" y="11419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42</xdr:row>
      <xdr:rowOff>148995</xdr:rowOff>
    </xdr:from>
    <xdr:to>
      <xdr:col>15</xdr:col>
      <xdr:colOff>365384</xdr:colOff>
      <xdr:row>43</xdr:row>
      <xdr:rowOff>2073</xdr:rowOff>
    </xdr:to>
    <xdr:sp macro="" textlink="">
      <xdr:nvSpPr>
        <xdr:cNvPr id="75" name="74 Flecha derech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14864452" y="11771635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49</xdr:row>
      <xdr:rowOff>74081</xdr:rowOff>
    </xdr:from>
    <xdr:to>
      <xdr:col>10</xdr:col>
      <xdr:colOff>365384</xdr:colOff>
      <xdr:row>49</xdr:row>
      <xdr:rowOff>119800</xdr:rowOff>
    </xdr:to>
    <xdr:sp macro="" textlink="">
      <xdr:nvSpPr>
        <xdr:cNvPr id="114" name="113 Flecha derech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8699482" y="1260474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395209</xdr:colOff>
      <xdr:row>30</xdr:row>
      <xdr:rowOff>93752</xdr:rowOff>
    </xdr:from>
    <xdr:to>
      <xdr:col>16</xdr:col>
      <xdr:colOff>267000</xdr:colOff>
      <xdr:row>30</xdr:row>
      <xdr:rowOff>150054</xdr:rowOff>
    </xdr:to>
    <xdr:sp macro="" textlink="">
      <xdr:nvSpPr>
        <xdr:cNvPr id="153" name="152 Flecha derecha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15057288" y="9725774"/>
          <a:ext cx="278476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32</xdr:row>
      <xdr:rowOff>167839</xdr:rowOff>
    </xdr:from>
    <xdr:to>
      <xdr:col>10</xdr:col>
      <xdr:colOff>360948</xdr:colOff>
      <xdr:row>33</xdr:row>
      <xdr:rowOff>23058</xdr:rowOff>
    </xdr:to>
    <xdr:sp macro="" textlink="">
      <xdr:nvSpPr>
        <xdr:cNvPr id="154" name="153 Flecha derecha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8695046" y="8803839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93024</xdr:colOff>
      <xdr:row>35</xdr:row>
      <xdr:rowOff>77605</xdr:rowOff>
    </xdr:from>
    <xdr:to>
      <xdr:col>15</xdr:col>
      <xdr:colOff>364234</xdr:colOff>
      <xdr:row>35</xdr:row>
      <xdr:rowOff>123324</xdr:rowOff>
    </xdr:to>
    <xdr:sp macro="" textlink="">
      <xdr:nvSpPr>
        <xdr:cNvPr id="167" name="166 Flecha derecha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3924428" y="9709627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zoomScaleNormal="100" workbookViewId="0">
      <selection activeCell="B37" sqref="B37"/>
    </sheetView>
  </sheetViews>
  <sheetFormatPr baseColWidth="10" defaultRowHeight="15" x14ac:dyDescent="0.25"/>
  <cols>
    <col min="1" max="1" width="1.140625" customWidth="1"/>
    <col min="2" max="2" width="142.85546875" customWidth="1"/>
    <col min="3" max="3" width="8.85546875" customWidth="1"/>
    <col min="4" max="4" width="4.42578125" customWidth="1"/>
    <col min="5" max="6" width="7.42578125" customWidth="1"/>
    <col min="7" max="7" width="10.5703125" customWidth="1"/>
    <col min="8" max="8" width="1.42578125" customWidth="1"/>
    <col min="9" max="9" width="101.42578125" customWidth="1"/>
    <col min="10" max="10" width="1.42578125" customWidth="1"/>
    <col min="11" max="11" width="31.140625" customWidth="1"/>
  </cols>
  <sheetData>
    <row r="1" spans="2:7" ht="7.5" customHeight="1" thickBot="1" x14ac:dyDescent="0.3"/>
    <row r="2" spans="2:7" ht="15.75" thickBot="1" x14ac:dyDescent="0.3">
      <c r="B2" s="126" t="s">
        <v>93</v>
      </c>
      <c r="C2" s="71" t="s">
        <v>0</v>
      </c>
      <c r="D2" s="71" t="s">
        <v>1</v>
      </c>
      <c r="E2" s="71" t="s">
        <v>10</v>
      </c>
      <c r="F2" s="99" t="s">
        <v>68</v>
      </c>
      <c r="G2" s="72" t="s">
        <v>9</v>
      </c>
    </row>
    <row r="3" spans="2:7" ht="7.5" customHeight="1" thickBot="1" x14ac:dyDescent="0.3"/>
    <row r="4" spans="2:7" ht="15" customHeight="1" thickBot="1" x14ac:dyDescent="0.3">
      <c r="B4" s="100" t="s">
        <v>69</v>
      </c>
      <c r="C4" s="101"/>
      <c r="D4" s="101"/>
      <c r="E4" s="101"/>
      <c r="F4" s="102">
        <f>0.000028</f>
        <v>2.8E-5</v>
      </c>
      <c r="G4" s="103"/>
    </row>
    <row r="5" spans="2:7" ht="15.75" thickBot="1" x14ac:dyDescent="0.3">
      <c r="B5" s="84" t="s">
        <v>67</v>
      </c>
      <c r="C5" s="85"/>
      <c r="D5" s="89">
        <v>65</v>
      </c>
      <c r="E5" s="85"/>
      <c r="F5" s="85"/>
      <c r="G5" s="90"/>
    </row>
    <row r="6" spans="2:7" x14ac:dyDescent="0.25">
      <c r="B6" s="82" t="s">
        <v>54</v>
      </c>
      <c r="C6" s="83"/>
      <c r="D6" s="91"/>
      <c r="E6" s="88">
        <v>20</v>
      </c>
      <c r="F6" s="104"/>
      <c r="G6" s="39"/>
    </row>
    <row r="7" spans="2:7" x14ac:dyDescent="0.25">
      <c r="B7" s="73" t="s">
        <v>55</v>
      </c>
      <c r="C7" s="5"/>
      <c r="D7" s="13"/>
      <c r="E7" s="29">
        <v>60</v>
      </c>
      <c r="F7" s="104"/>
      <c r="G7" s="39"/>
    </row>
    <row r="8" spans="2:7" x14ac:dyDescent="0.25">
      <c r="B8" s="73" t="s">
        <v>52</v>
      </c>
      <c r="C8" s="5"/>
      <c r="D8" s="92"/>
      <c r="E8" s="29">
        <v>0.25</v>
      </c>
      <c r="F8" s="106"/>
      <c r="G8" s="77"/>
    </row>
    <row r="9" spans="2:7" ht="15.75" thickBot="1" x14ac:dyDescent="0.3">
      <c r="B9" s="74" t="s">
        <v>53</v>
      </c>
      <c r="C9" s="78"/>
      <c r="D9" s="78"/>
      <c r="E9" s="78"/>
      <c r="F9" s="38"/>
      <c r="G9" s="93">
        <v>0.3</v>
      </c>
    </row>
    <row r="10" spans="2:7" ht="15.75" thickBot="1" x14ac:dyDescent="0.3">
      <c r="B10" s="84" t="s">
        <v>65</v>
      </c>
      <c r="C10" s="85"/>
      <c r="D10" s="94"/>
      <c r="E10" s="95">
        <v>0.1</v>
      </c>
      <c r="F10" s="105"/>
      <c r="G10" s="86"/>
    </row>
    <row r="11" spans="2:7" ht="15.75" thickBot="1" x14ac:dyDescent="0.3">
      <c r="B11" s="84" t="s">
        <v>64</v>
      </c>
      <c r="C11" s="98">
        <v>3960</v>
      </c>
      <c r="D11" s="45"/>
      <c r="E11" s="45"/>
      <c r="F11" s="45"/>
      <c r="G11" s="86"/>
    </row>
    <row r="12" spans="2:7" x14ac:dyDescent="0.25">
      <c r="B12" s="96" t="s">
        <v>57</v>
      </c>
      <c r="C12" s="97">
        <v>2423</v>
      </c>
      <c r="D12" s="13"/>
      <c r="E12" s="13"/>
      <c r="F12" s="13"/>
      <c r="G12" s="4"/>
    </row>
    <row r="13" spans="2:7" ht="30" x14ac:dyDescent="0.25">
      <c r="B13" s="124" t="s">
        <v>60</v>
      </c>
      <c r="C13" s="125">
        <v>100</v>
      </c>
      <c r="D13" s="13"/>
      <c r="E13" s="13"/>
      <c r="F13" s="13"/>
      <c r="G13" s="4"/>
    </row>
    <row r="14" spans="2:7" x14ac:dyDescent="0.25">
      <c r="B14" s="30" t="s">
        <v>58</v>
      </c>
      <c r="C14" s="6">
        <v>120</v>
      </c>
      <c r="D14" s="13"/>
      <c r="E14" s="13"/>
      <c r="F14" s="13"/>
      <c r="G14" s="4"/>
    </row>
    <row r="15" spans="2:7" ht="15.75" thickBot="1" x14ac:dyDescent="0.3">
      <c r="B15" s="31" t="s">
        <v>59</v>
      </c>
      <c r="C15" s="75">
        <v>117</v>
      </c>
      <c r="D15" s="27"/>
      <c r="E15" s="27"/>
      <c r="F15" s="27"/>
      <c r="G15" s="76"/>
    </row>
    <row r="17" spans="2:6" x14ac:dyDescent="0.25">
      <c r="E17" s="17"/>
      <c r="F17" s="17"/>
    </row>
    <row r="18" spans="2:6" x14ac:dyDescent="0.25">
      <c r="B18" s="46" t="s">
        <v>66</v>
      </c>
      <c r="E18" s="17"/>
      <c r="F18" s="17"/>
    </row>
    <row r="20" spans="2:6" x14ac:dyDescent="0.25">
      <c r="C20" s="80"/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pane ySplit="22" topLeftCell="A23" activePane="bottomLeft" state="frozen"/>
      <selection activeCell="B52" sqref="B52"/>
      <selection pane="bottomLeft" activeCell="L59" sqref="L59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0.85546875" customWidth="1"/>
    <col min="4" max="4" width="33.85546875" customWidth="1"/>
    <col min="5" max="5" width="8" customWidth="1"/>
    <col min="6" max="6" width="6.28515625" customWidth="1"/>
    <col min="7" max="7" width="18.5703125" customWidth="1"/>
    <col min="8" max="8" width="6" customWidth="1"/>
    <col min="9" max="9" width="31.28515625" customWidth="1"/>
    <col min="10" max="10" width="7.28515625" customWidth="1"/>
    <col min="11" max="11" width="6.28515625" customWidth="1"/>
    <col min="12" max="12" width="52.42578125" customWidth="1"/>
    <col min="13" max="13" width="7" customWidth="1"/>
    <col min="14" max="14" width="25.5703125" customWidth="1"/>
    <col min="15" max="15" width="8.5703125" customWidth="1"/>
    <col min="16" max="16" width="6.140625" customWidth="1"/>
    <col min="17" max="17" width="12" customWidth="1"/>
    <col min="18" max="18" width="6.140625" customWidth="1"/>
    <col min="19" max="19" width="20.85546875" customWidth="1"/>
    <col min="20" max="20" width="26.140625" customWidth="1"/>
    <col min="21" max="21" width="8.710937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206" t="s">
        <v>16</v>
      </c>
      <c r="C2" s="207"/>
      <c r="D2" s="207"/>
      <c r="E2" s="207"/>
      <c r="F2" s="207"/>
      <c r="G2" s="208"/>
      <c r="H2" s="20"/>
      <c r="I2" s="108" t="s">
        <v>91</v>
      </c>
      <c r="J2" s="109"/>
      <c r="K2" s="109"/>
      <c r="L2" s="110"/>
      <c r="M2" s="110"/>
      <c r="N2" s="110"/>
      <c r="O2" s="110"/>
      <c r="P2" s="110"/>
      <c r="Q2" s="110"/>
      <c r="R2" s="110"/>
      <c r="S2" s="110"/>
      <c r="T2" s="110"/>
      <c r="U2" s="111" t="s">
        <v>8</v>
      </c>
    </row>
    <row r="3" spans="2:21" ht="15" customHeight="1" x14ac:dyDescent="0.25">
      <c r="B3" s="209">
        <f>Parámetros!F4</f>
        <v>2.8E-5</v>
      </c>
      <c r="C3" s="202" t="s">
        <v>51</v>
      </c>
      <c r="D3" s="203"/>
      <c r="E3" s="203"/>
      <c r="F3" s="203"/>
      <c r="G3" s="140"/>
      <c r="H3" s="21"/>
      <c r="I3" s="211" t="s">
        <v>14</v>
      </c>
      <c r="J3" s="182"/>
      <c r="K3" s="212"/>
      <c r="L3" s="181" t="s">
        <v>89</v>
      </c>
      <c r="M3" s="181"/>
      <c r="N3" s="181"/>
      <c r="O3" s="181"/>
      <c r="P3" s="182"/>
      <c r="Q3" s="182"/>
      <c r="R3" s="182"/>
      <c r="S3" s="182"/>
      <c r="T3" s="183"/>
      <c r="U3" s="112" t="s">
        <v>73</v>
      </c>
    </row>
    <row r="4" spans="2:21" ht="15" customHeight="1" x14ac:dyDescent="0.25">
      <c r="B4" s="210"/>
      <c r="C4" s="204" t="s">
        <v>29</v>
      </c>
      <c r="D4" s="205"/>
      <c r="E4" s="205"/>
      <c r="F4" s="203"/>
      <c r="G4" s="140"/>
      <c r="H4" s="21"/>
      <c r="I4" s="213"/>
      <c r="J4" s="214"/>
      <c r="K4" s="215"/>
      <c r="L4" s="165" t="s">
        <v>71</v>
      </c>
      <c r="M4" s="165"/>
      <c r="N4" s="165"/>
      <c r="O4" s="165"/>
      <c r="P4" s="165"/>
      <c r="Q4" s="165"/>
      <c r="R4" s="165"/>
      <c r="S4" s="165"/>
      <c r="T4" s="184"/>
      <c r="U4" s="113" t="s">
        <v>74</v>
      </c>
    </row>
    <row r="5" spans="2:21" ht="15" customHeight="1" thickBot="1" x14ac:dyDescent="0.3">
      <c r="B5" s="3"/>
      <c r="F5" s="41"/>
      <c r="G5" s="36"/>
      <c r="H5" s="21"/>
      <c r="I5" s="216"/>
      <c r="J5" s="217"/>
      <c r="K5" s="218"/>
      <c r="L5" s="185" t="s">
        <v>30</v>
      </c>
      <c r="M5" s="185"/>
      <c r="N5" s="185"/>
      <c r="O5" s="185"/>
      <c r="P5" s="185"/>
      <c r="Q5" s="185"/>
      <c r="R5" s="185"/>
      <c r="S5" s="185"/>
      <c r="T5" s="186"/>
      <c r="U5" s="114" t="s">
        <v>75</v>
      </c>
    </row>
    <row r="6" spans="2:21" ht="6" customHeight="1" thickBot="1" x14ac:dyDescent="0.3">
      <c r="B6" s="3"/>
      <c r="G6" s="37"/>
      <c r="I6" s="115"/>
      <c r="J6" s="116"/>
      <c r="K6" s="116"/>
      <c r="L6" s="165"/>
      <c r="M6" s="165"/>
      <c r="N6" s="165"/>
      <c r="O6" s="165"/>
      <c r="P6" s="165"/>
      <c r="Q6" s="165"/>
      <c r="R6" s="165"/>
      <c r="S6" s="165"/>
      <c r="T6" s="165"/>
      <c r="U6" s="117"/>
    </row>
    <row r="7" spans="2:21" ht="17.25" customHeight="1" thickBot="1" x14ac:dyDescent="0.3">
      <c r="B7" s="3"/>
      <c r="G7" s="37"/>
      <c r="I7" s="199" t="s">
        <v>15</v>
      </c>
      <c r="J7" s="200"/>
      <c r="K7" s="201"/>
      <c r="L7" s="166" t="s">
        <v>39</v>
      </c>
      <c r="M7" s="166"/>
      <c r="N7" s="166"/>
      <c r="O7" s="166"/>
      <c r="P7" s="166"/>
      <c r="Q7" s="166"/>
      <c r="R7" s="166"/>
      <c r="S7" s="166"/>
      <c r="T7" s="167"/>
      <c r="U7" s="118" t="s">
        <v>76</v>
      </c>
    </row>
    <row r="8" spans="2:21" ht="6" customHeight="1" thickBot="1" x14ac:dyDescent="0.3">
      <c r="B8" s="3"/>
      <c r="G8" s="37"/>
      <c r="I8" s="119"/>
      <c r="J8" s="116"/>
      <c r="K8" s="116"/>
      <c r="L8" s="165"/>
      <c r="M8" s="165"/>
      <c r="N8" s="165"/>
      <c r="O8" s="165"/>
      <c r="P8" s="165"/>
      <c r="Q8" s="165"/>
      <c r="R8" s="165"/>
      <c r="S8" s="165"/>
      <c r="T8" s="165"/>
      <c r="U8" s="117"/>
    </row>
    <row r="9" spans="2:21" ht="15" customHeight="1" x14ac:dyDescent="0.25">
      <c r="B9" s="3"/>
      <c r="G9" s="37"/>
      <c r="I9" s="219" t="s">
        <v>5</v>
      </c>
      <c r="J9" s="220"/>
      <c r="K9" s="221"/>
      <c r="L9" s="181" t="s">
        <v>6</v>
      </c>
      <c r="M9" s="181"/>
      <c r="N9" s="181"/>
      <c r="O9" s="181"/>
      <c r="P9" s="181"/>
      <c r="Q9" s="181"/>
      <c r="R9" s="181"/>
      <c r="S9" s="181"/>
      <c r="T9" s="187"/>
      <c r="U9" s="112" t="s">
        <v>77</v>
      </c>
    </row>
    <row r="10" spans="2:21" x14ac:dyDescent="0.25">
      <c r="B10" s="3"/>
      <c r="G10" s="37"/>
      <c r="I10" s="222"/>
      <c r="J10" s="223"/>
      <c r="K10" s="224"/>
      <c r="L10" s="165" t="s">
        <v>7</v>
      </c>
      <c r="M10" s="165"/>
      <c r="N10" s="165"/>
      <c r="O10" s="165"/>
      <c r="P10" s="165"/>
      <c r="Q10" s="165"/>
      <c r="R10" s="165"/>
      <c r="S10" s="165"/>
      <c r="T10" s="184"/>
      <c r="U10" s="113" t="s">
        <v>78</v>
      </c>
    </row>
    <row r="11" spans="2:21" ht="15" customHeight="1" thickBot="1" x14ac:dyDescent="0.3">
      <c r="B11" s="3"/>
      <c r="G11" s="37"/>
      <c r="I11" s="225"/>
      <c r="J11" s="226"/>
      <c r="K11" s="227"/>
      <c r="L11" s="185" t="s">
        <v>32</v>
      </c>
      <c r="M11" s="185"/>
      <c r="N11" s="185"/>
      <c r="O11" s="185"/>
      <c r="P11" s="185"/>
      <c r="Q11" s="185"/>
      <c r="R11" s="185"/>
      <c r="S11" s="185"/>
      <c r="T11" s="186"/>
      <c r="U11" s="114" t="s">
        <v>79</v>
      </c>
    </row>
    <row r="12" spans="2:21" ht="6" customHeight="1" thickBot="1" x14ac:dyDescent="0.3">
      <c r="B12" s="3"/>
      <c r="G12" s="37"/>
      <c r="I12" s="116"/>
      <c r="J12" s="116"/>
      <c r="K12" s="116"/>
      <c r="L12" s="165"/>
      <c r="M12" s="165"/>
      <c r="N12" s="165"/>
      <c r="O12" s="165"/>
      <c r="P12" s="165"/>
      <c r="Q12" s="165"/>
      <c r="R12" s="165"/>
      <c r="S12" s="165"/>
      <c r="T12" s="165"/>
      <c r="U12" s="117"/>
    </row>
    <row r="13" spans="2:21" ht="15" customHeight="1" thickBot="1" x14ac:dyDescent="0.3">
      <c r="B13" s="3"/>
      <c r="G13" s="39"/>
      <c r="I13" s="228" t="s">
        <v>72</v>
      </c>
      <c r="J13" s="229"/>
      <c r="K13" s="230"/>
      <c r="L13" s="166" t="s">
        <v>90</v>
      </c>
      <c r="M13" s="166"/>
      <c r="N13" s="166"/>
      <c r="O13" s="166"/>
      <c r="P13" s="166"/>
      <c r="Q13" s="166"/>
      <c r="R13" s="166"/>
      <c r="S13" s="166"/>
      <c r="T13" s="167"/>
      <c r="U13" s="118" t="s">
        <v>80</v>
      </c>
    </row>
    <row r="14" spans="2:21" ht="6" customHeight="1" thickBot="1" x14ac:dyDescent="0.3">
      <c r="B14" s="3"/>
      <c r="G14" s="39"/>
      <c r="I14" s="7"/>
      <c r="L14" s="155"/>
      <c r="M14" s="155"/>
      <c r="N14" s="155"/>
      <c r="O14" s="155"/>
      <c r="P14" s="155"/>
      <c r="Q14" s="155"/>
      <c r="R14" s="155"/>
      <c r="S14" s="155"/>
      <c r="T14" s="155"/>
      <c r="U14" s="107"/>
    </row>
    <row r="15" spans="2:21" ht="30" customHeight="1" x14ac:dyDescent="0.25">
      <c r="B15" s="22"/>
      <c r="C15" s="18"/>
      <c r="D15" s="8"/>
      <c r="E15" s="8"/>
      <c r="F15" s="8"/>
      <c r="G15" s="23"/>
      <c r="H15" s="8"/>
      <c r="I15" s="190" t="s">
        <v>4</v>
      </c>
      <c r="J15" s="173"/>
      <c r="K15" s="191"/>
      <c r="L15" s="168" t="s">
        <v>38</v>
      </c>
      <c r="M15" s="168"/>
      <c r="N15" s="168"/>
      <c r="O15" s="168"/>
      <c r="P15" s="168"/>
      <c r="Q15" s="168"/>
      <c r="R15" s="168"/>
      <c r="S15" s="168"/>
      <c r="T15" s="169"/>
      <c r="U15" s="112" t="s">
        <v>81</v>
      </c>
    </row>
    <row r="16" spans="2:21" ht="15" customHeight="1" x14ac:dyDescent="0.25">
      <c r="B16" s="22"/>
      <c r="C16" s="18"/>
      <c r="D16" s="8"/>
      <c r="E16" s="8"/>
      <c r="F16" s="8"/>
      <c r="G16" s="23"/>
      <c r="H16" s="8"/>
      <c r="I16" s="192"/>
      <c r="J16" s="164"/>
      <c r="K16" s="193"/>
      <c r="L16" s="155" t="s">
        <v>27</v>
      </c>
      <c r="M16" s="155"/>
      <c r="N16" s="155"/>
      <c r="O16" s="155"/>
      <c r="P16" s="155"/>
      <c r="Q16" s="155"/>
      <c r="R16" s="155"/>
      <c r="S16" s="155"/>
      <c r="T16" s="154"/>
      <c r="U16" s="113" t="s">
        <v>82</v>
      </c>
    </row>
    <row r="17" spans="1:22" x14ac:dyDescent="0.25">
      <c r="B17" s="22"/>
      <c r="C17" s="18"/>
      <c r="D17" s="8"/>
      <c r="E17" s="8"/>
      <c r="F17" s="8"/>
      <c r="G17" s="23"/>
      <c r="H17" s="8"/>
      <c r="I17" s="192"/>
      <c r="J17" s="164"/>
      <c r="K17" s="193"/>
      <c r="L17" s="165" t="s">
        <v>36</v>
      </c>
      <c r="M17" s="165"/>
      <c r="N17" s="165"/>
      <c r="O17" s="165"/>
      <c r="P17" s="165"/>
      <c r="Q17" s="165"/>
      <c r="R17" s="165"/>
      <c r="S17" s="165"/>
      <c r="T17" s="184"/>
      <c r="U17" s="113" t="s">
        <v>83</v>
      </c>
    </row>
    <row r="18" spans="1:22" ht="15.75" thickBot="1" x14ac:dyDescent="0.3">
      <c r="B18" s="42"/>
      <c r="C18" s="43"/>
      <c r="D18" s="24"/>
      <c r="E18" s="24"/>
      <c r="F18" s="24"/>
      <c r="G18" s="25"/>
      <c r="H18" s="8"/>
      <c r="I18" s="194"/>
      <c r="J18" s="164"/>
      <c r="K18" s="193"/>
      <c r="L18" s="155" t="s">
        <v>12</v>
      </c>
      <c r="M18" s="155"/>
      <c r="N18" s="155"/>
      <c r="O18" s="155"/>
      <c r="P18" s="155"/>
      <c r="Q18" s="155"/>
      <c r="R18" s="155"/>
      <c r="S18" s="155"/>
      <c r="T18" s="154"/>
      <c r="U18" s="113" t="s">
        <v>84</v>
      </c>
    </row>
    <row r="19" spans="1:22" ht="15.75" thickBot="1" x14ac:dyDescent="0.3">
      <c r="B19" s="18"/>
      <c r="C19" s="18"/>
      <c r="D19" s="44"/>
      <c r="E19" s="8"/>
      <c r="F19" s="8"/>
      <c r="G19" s="8"/>
      <c r="H19" s="8"/>
      <c r="I19" s="194"/>
      <c r="J19" s="164"/>
      <c r="K19" s="193"/>
      <c r="L19" s="155" t="s">
        <v>31</v>
      </c>
      <c r="M19" s="155"/>
      <c r="N19" s="155"/>
      <c r="O19" s="155"/>
      <c r="P19" s="155"/>
      <c r="Q19" s="155"/>
      <c r="R19" s="155"/>
      <c r="S19" s="155"/>
      <c r="T19" s="154"/>
      <c r="U19" s="113" t="s">
        <v>85</v>
      </c>
    </row>
    <row r="20" spans="1:22" ht="15" customHeight="1" thickBot="1" x14ac:dyDescent="0.3">
      <c r="B20" s="2" t="s">
        <v>40</v>
      </c>
      <c r="C20" s="18"/>
      <c r="D20" s="59" t="s">
        <v>70</v>
      </c>
      <c r="E20" s="8"/>
      <c r="F20" s="8"/>
      <c r="G20" s="59" t="str">
        <f>IF(B3&gt;0,Chequeo!$B$20)</f>
        <v>CORRECTO</v>
      </c>
      <c r="H20" s="8"/>
      <c r="I20" s="195"/>
      <c r="J20" s="132"/>
      <c r="K20" s="196"/>
      <c r="L20" s="170" t="s">
        <v>24</v>
      </c>
      <c r="M20" s="170"/>
      <c r="N20" s="170"/>
      <c r="O20" s="170"/>
      <c r="P20" s="170"/>
      <c r="Q20" s="170"/>
      <c r="R20" s="170"/>
      <c r="S20" s="170"/>
      <c r="T20" s="171"/>
      <c r="U20" s="114" t="s">
        <v>86</v>
      </c>
    </row>
    <row r="21" spans="1:22" ht="6" customHeight="1" x14ac:dyDescent="0.25">
      <c r="B21" s="18"/>
      <c r="C21" s="1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5"/>
    </row>
    <row r="22" spans="1:22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6"/>
      <c r="P22" s="2"/>
      <c r="Q22" s="2"/>
      <c r="R22" s="2"/>
      <c r="S22" s="2"/>
      <c r="T22" s="2"/>
      <c r="U22" s="2"/>
      <c r="V22" s="2"/>
    </row>
    <row r="23" spans="1:22" ht="4.5" customHeight="1" x14ac:dyDescent="0.25"/>
    <row r="24" spans="1:22" ht="17.25" x14ac:dyDescent="0.25">
      <c r="B24" s="11" t="s">
        <v>11</v>
      </c>
      <c r="C24" s="10"/>
      <c r="D24" s="10"/>
      <c r="E24" s="19"/>
      <c r="F24" s="19"/>
      <c r="G24" s="19"/>
      <c r="H24" s="19"/>
      <c r="I24" s="19"/>
      <c r="J24" s="19"/>
      <c r="K24" s="19"/>
      <c r="L24" s="10"/>
      <c r="M24" s="10"/>
      <c r="N24" s="10"/>
      <c r="O24" s="10"/>
      <c r="P24" s="10"/>
      <c r="Q24" s="188"/>
      <c r="R24" s="188"/>
      <c r="S24" s="188"/>
      <c r="T24" s="189"/>
      <c r="U24" s="10"/>
      <c r="V24" s="10"/>
    </row>
    <row r="25" spans="1:22" ht="6" customHeight="1" x14ac:dyDescent="0.25">
      <c r="D25" s="13"/>
      <c r="E25" s="13"/>
      <c r="G25" s="13"/>
      <c r="H25" s="13"/>
      <c r="I25" s="13"/>
      <c r="J25" s="13"/>
      <c r="K25" s="13"/>
      <c r="T25" s="9"/>
    </row>
    <row r="26" spans="1:22" ht="6" customHeight="1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22" ht="15" customHeight="1" thickBot="1" x14ac:dyDescent="0.3">
      <c r="B27" s="128" t="s">
        <v>28</v>
      </c>
      <c r="C27" s="12"/>
      <c r="D27" s="197" t="s">
        <v>43</v>
      </c>
      <c r="E27" s="198"/>
      <c r="I27" s="146" t="s">
        <v>95</v>
      </c>
      <c r="J27" s="149">
        <f>Parámetros!C12</f>
        <v>2423</v>
      </c>
      <c r="L27" s="127" t="s">
        <v>97</v>
      </c>
      <c r="M27" s="66">
        <f>(J27*0.95)+(J29*0.225)</f>
        <v>2377.6749999999997</v>
      </c>
      <c r="N27" s="12"/>
    </row>
    <row r="28" spans="1:22" ht="15.75" thickBot="1" x14ac:dyDescent="0.3">
      <c r="B28" s="129"/>
      <c r="C28" s="12"/>
      <c r="D28" s="28" t="s">
        <v>20</v>
      </c>
      <c r="E28" s="64">
        <f>Parámetros!E$6*Parámetros!E$7*Parámetros!E$8*Parámetros!G$9</f>
        <v>90</v>
      </c>
      <c r="I28" s="147"/>
      <c r="J28" s="150"/>
      <c r="K28" s="13"/>
      <c r="L28" s="60" t="s">
        <v>98</v>
      </c>
      <c r="M28" s="67">
        <f>M27/J31</f>
        <v>1.981395833333333</v>
      </c>
      <c r="N28" s="59" t="str">
        <f>IF(M28&lt;5,Chequeo!B20)</f>
        <v>CORRECTO</v>
      </c>
    </row>
    <row r="29" spans="1:22" ht="15.75" thickBot="1" x14ac:dyDescent="0.3">
      <c r="B29" s="129"/>
      <c r="C29" s="12"/>
      <c r="D29" s="51" t="s">
        <v>44</v>
      </c>
      <c r="E29" s="58">
        <f>Parámetros!D$5-0.001</f>
        <v>64.998999999999995</v>
      </c>
      <c r="I29" s="148" t="s">
        <v>96</v>
      </c>
      <c r="J29" s="151">
        <f>Parámetros!C13+Parámetros!C14+Parámetros!C15</f>
        <v>337</v>
      </c>
      <c r="K29" s="12"/>
      <c r="N29" s="12"/>
    </row>
    <row r="30" spans="1:22" ht="15.75" thickBot="1" x14ac:dyDescent="0.3">
      <c r="B30" s="129"/>
      <c r="C30" s="12"/>
      <c r="D30" s="133" t="str">
        <f>IF(E28&gt;E29,Chequeo!B20)</f>
        <v>CORRECTO</v>
      </c>
      <c r="E30" s="134"/>
      <c r="G30" s="143" t="s">
        <v>94</v>
      </c>
      <c r="I30" s="148" t="s">
        <v>56</v>
      </c>
      <c r="J30" s="152"/>
      <c r="L30" s="62" t="s">
        <v>49</v>
      </c>
      <c r="M30" s="61">
        <f>Parámetros!E$8</f>
        <v>0.25</v>
      </c>
      <c r="N30" s="59" t="str">
        <f>IF(M30&gt;M31,Chequeo!B20)</f>
        <v>CORRECTO</v>
      </c>
    </row>
    <row r="31" spans="1:22" ht="15.75" thickBot="1" x14ac:dyDescent="0.3">
      <c r="B31" s="129"/>
      <c r="G31" s="144"/>
      <c r="I31" s="79" t="s">
        <v>21</v>
      </c>
      <c r="J31" s="65">
        <f>Parámetros!E$6*Parámetros!E$7</f>
        <v>1200</v>
      </c>
      <c r="K31" s="13"/>
      <c r="L31" s="35" t="s">
        <v>37</v>
      </c>
      <c r="M31" s="68">
        <f>(J33/Chequeo!J31)/Parámetros!G9</f>
        <v>0.15900777777777778</v>
      </c>
      <c r="N31" s="12"/>
      <c r="P31" s="13"/>
      <c r="S31" s="32" t="s">
        <v>45</v>
      </c>
      <c r="T31" s="120" t="s">
        <v>87</v>
      </c>
    </row>
    <row r="32" spans="1:22" ht="15.75" thickBot="1" x14ac:dyDescent="0.3">
      <c r="B32" s="129"/>
      <c r="D32" s="141" t="s">
        <v>61</v>
      </c>
      <c r="E32" s="142"/>
      <c r="F32" s="13"/>
      <c r="G32" s="145"/>
      <c r="K32" s="12"/>
      <c r="N32" s="12"/>
      <c r="S32" s="33" t="s">
        <v>13</v>
      </c>
      <c r="T32" s="121" t="s">
        <v>88</v>
      </c>
    </row>
    <row r="33" spans="2:20" ht="15" customHeight="1" thickBot="1" x14ac:dyDescent="0.3">
      <c r="B33" s="129"/>
      <c r="D33" s="30" t="s">
        <v>62</v>
      </c>
      <c r="E33" s="81">
        <f>Parámetros!C12+Parámetros!C13+Parámetros!C14+Parámetros!C15+(Parámetros!E6*Parámetros!E7)</f>
        <v>3960</v>
      </c>
      <c r="I33" s="135" t="s">
        <v>92</v>
      </c>
      <c r="J33" s="138">
        <f>(16*(J31+M27))/1000</f>
        <v>57.242799999999995</v>
      </c>
      <c r="L33" s="63" t="s">
        <v>50</v>
      </c>
      <c r="M33" s="61">
        <f>Parámetros!E$10</f>
        <v>0.1</v>
      </c>
      <c r="N33" s="59" t="str">
        <f>IF(M33&gt;M34,Chequeo!B20)</f>
        <v>CORRECTO</v>
      </c>
    </row>
    <row r="34" spans="2:20" ht="15" customHeight="1" thickBot="1" x14ac:dyDescent="0.3">
      <c r="B34" s="129"/>
      <c r="D34" s="31" t="s">
        <v>63</v>
      </c>
      <c r="E34" s="87">
        <f>Parámetros!C11</f>
        <v>3960</v>
      </c>
      <c r="I34" s="136"/>
      <c r="J34" s="139"/>
      <c r="K34" s="13"/>
      <c r="L34" s="35" t="s">
        <v>33</v>
      </c>
      <c r="M34" s="69">
        <f>J$33/J$31</f>
        <v>4.7702333333333333E-2</v>
      </c>
      <c r="N34" s="12"/>
    </row>
    <row r="35" spans="2:20" ht="15.75" thickBot="1" x14ac:dyDescent="0.3">
      <c r="B35" s="129"/>
      <c r="D35" s="133" t="str">
        <f>IF(E33=E34,Chequeo!B20)</f>
        <v>CORRECTO</v>
      </c>
      <c r="E35" s="134"/>
      <c r="I35" s="136"/>
      <c r="J35" s="140"/>
      <c r="N35" s="12"/>
    </row>
    <row r="36" spans="2:20" ht="15" customHeight="1" thickBot="1" x14ac:dyDescent="0.3">
      <c r="B36" s="129"/>
      <c r="C36" s="12"/>
      <c r="D36" s="13"/>
      <c r="E36" s="13"/>
      <c r="I36" s="137"/>
      <c r="J36" s="134"/>
      <c r="K36" s="13"/>
      <c r="L36" s="123" t="s">
        <v>42</v>
      </c>
      <c r="N36" s="40" t="s">
        <v>2</v>
      </c>
      <c r="O36" s="70">
        <f>($M$34/0.01)</f>
        <v>4.7702333333333335</v>
      </c>
      <c r="Q36" s="59" t="str">
        <f>IF(O36&lt;48,Chequeo!B20)</f>
        <v>CORRECTO</v>
      </c>
    </row>
    <row r="37" spans="2:20" ht="6" customHeight="1" x14ac:dyDescent="0.25">
      <c r="B37" s="12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2"/>
      <c r="P37" s="13"/>
    </row>
    <row r="38" spans="2:20" ht="15" customHeight="1" x14ac:dyDescent="0.25">
      <c r="B38" s="129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2"/>
    </row>
    <row r="39" spans="2:20" x14ac:dyDescent="0.25">
      <c r="B39" s="129"/>
      <c r="C39" s="12"/>
      <c r="D39" s="1" t="s">
        <v>19</v>
      </c>
      <c r="E39" s="12"/>
      <c r="F39" s="12"/>
      <c r="G39" s="12"/>
      <c r="H39" s="12"/>
      <c r="I39" s="12"/>
      <c r="J39" s="12"/>
      <c r="K39" s="12"/>
      <c r="L39" s="12"/>
      <c r="N39" s="12"/>
      <c r="T39" s="14"/>
    </row>
    <row r="40" spans="2:20" ht="6" customHeight="1" thickBot="1" x14ac:dyDescent="0.3">
      <c r="B40" s="12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T40" s="14"/>
    </row>
    <row r="41" spans="2:20" x14ac:dyDescent="0.25">
      <c r="B41" s="129"/>
      <c r="C41" s="12"/>
      <c r="D41" s="156" t="s">
        <v>17</v>
      </c>
      <c r="E41" s="157"/>
      <c r="G41" s="179" t="s">
        <v>23</v>
      </c>
      <c r="H41" s="173"/>
      <c r="I41" s="173"/>
      <c r="J41" s="173"/>
      <c r="K41" s="26"/>
      <c r="L41" s="172" t="s">
        <v>25</v>
      </c>
      <c r="M41" s="173"/>
      <c r="N41" s="173"/>
      <c r="O41" s="173"/>
      <c r="P41" s="26"/>
      <c r="Q41" s="52" t="s">
        <v>18</v>
      </c>
      <c r="R41" s="52"/>
      <c r="S41" s="52"/>
      <c r="T41" s="53"/>
    </row>
    <row r="42" spans="2:20" ht="6" customHeight="1" x14ac:dyDescent="0.25">
      <c r="B42" s="129"/>
      <c r="C42" s="12"/>
      <c r="D42" s="158"/>
      <c r="E42" s="159"/>
      <c r="G42" s="47"/>
      <c r="H42" s="48"/>
      <c r="I42" s="48"/>
      <c r="J42" s="49"/>
      <c r="K42" s="50"/>
      <c r="T42" s="39"/>
    </row>
    <row r="43" spans="2:20" x14ac:dyDescent="0.25">
      <c r="B43" s="129"/>
      <c r="C43" s="12"/>
      <c r="D43" s="158"/>
      <c r="E43" s="159"/>
      <c r="G43" s="162" t="s">
        <v>22</v>
      </c>
      <c r="H43" s="163"/>
      <c r="I43" s="163"/>
      <c r="J43" s="163"/>
      <c r="K43" s="164"/>
      <c r="L43" s="174" t="s">
        <v>46</v>
      </c>
      <c r="M43" s="174"/>
      <c r="N43" s="174"/>
      <c r="O43" s="175"/>
      <c r="P43" s="164"/>
      <c r="Q43" s="153" t="s">
        <v>41</v>
      </c>
      <c r="R43" s="153"/>
      <c r="S43" s="153"/>
      <c r="T43" s="154"/>
    </row>
    <row r="44" spans="2:20" x14ac:dyDescent="0.25">
      <c r="B44" s="129"/>
      <c r="C44" s="12"/>
      <c r="D44" s="158"/>
      <c r="E44" s="159"/>
      <c r="G44" s="162"/>
      <c r="H44" s="163"/>
      <c r="I44" s="163"/>
      <c r="J44" s="163"/>
      <c r="K44" s="164"/>
      <c r="L44" s="174"/>
      <c r="M44" s="174"/>
      <c r="N44" s="174"/>
      <c r="O44" s="175"/>
      <c r="P44" s="164"/>
      <c r="Q44" s="155"/>
      <c r="R44" s="155"/>
      <c r="S44" s="155"/>
      <c r="T44" s="154"/>
    </row>
    <row r="45" spans="2:20" ht="6" customHeight="1" x14ac:dyDescent="0.25">
      <c r="B45" s="129"/>
      <c r="C45" s="12"/>
      <c r="D45" s="158"/>
      <c r="E45" s="159"/>
      <c r="G45" s="47"/>
      <c r="H45" s="48"/>
      <c r="I45" s="48"/>
      <c r="J45" s="49"/>
      <c r="K45" s="50"/>
      <c r="T45" s="39"/>
    </row>
    <row r="46" spans="2:20" x14ac:dyDescent="0.25">
      <c r="B46" s="129"/>
      <c r="C46" s="12"/>
      <c r="D46" s="158"/>
      <c r="E46" s="159"/>
      <c r="G46" s="180" t="s">
        <v>26</v>
      </c>
      <c r="H46" s="164"/>
      <c r="I46" s="164"/>
      <c r="J46" s="164"/>
      <c r="K46" s="13"/>
      <c r="L46" s="176" t="s">
        <v>47</v>
      </c>
      <c r="M46" s="177"/>
      <c r="N46" s="177"/>
      <c r="O46" s="177"/>
      <c r="P46" s="13"/>
      <c r="Q46" s="54"/>
      <c r="R46" s="54"/>
      <c r="S46" s="54"/>
      <c r="T46" s="34"/>
    </row>
    <row r="47" spans="2:20" ht="6" customHeight="1" x14ac:dyDescent="0.25">
      <c r="B47" s="129"/>
      <c r="C47" s="12"/>
      <c r="D47" s="158"/>
      <c r="E47" s="159"/>
      <c r="G47" s="47"/>
      <c r="H47" s="48"/>
      <c r="I47" s="48"/>
      <c r="J47" s="49"/>
      <c r="K47" s="50"/>
      <c r="T47" s="39"/>
    </row>
    <row r="48" spans="2:20" ht="15" customHeight="1" x14ac:dyDescent="0.25">
      <c r="B48" s="129"/>
      <c r="C48" s="12"/>
      <c r="D48" s="158"/>
      <c r="E48" s="159"/>
      <c r="G48" s="180" t="s">
        <v>34</v>
      </c>
      <c r="H48" s="164"/>
      <c r="I48" s="164"/>
      <c r="J48" s="164"/>
      <c r="K48" s="13"/>
      <c r="L48" s="178" t="s">
        <v>35</v>
      </c>
      <c r="M48" s="164"/>
      <c r="N48" s="164"/>
      <c r="O48" s="164"/>
      <c r="P48" s="13"/>
      <c r="T48" s="34"/>
    </row>
    <row r="49" spans="2:20" ht="6" customHeight="1" x14ac:dyDescent="0.25">
      <c r="B49" s="129"/>
      <c r="C49" s="12"/>
      <c r="D49" s="158"/>
      <c r="E49" s="159"/>
      <c r="G49" s="47"/>
      <c r="H49" s="48"/>
      <c r="I49" s="48"/>
      <c r="J49" s="49"/>
      <c r="K49" s="50"/>
      <c r="T49" s="39"/>
    </row>
    <row r="50" spans="2:20" ht="15.75" thickBot="1" x14ac:dyDescent="0.3">
      <c r="B50" s="130"/>
      <c r="C50" s="12"/>
      <c r="D50" s="160"/>
      <c r="E50" s="161"/>
      <c r="G50" s="131" t="s">
        <v>3</v>
      </c>
      <c r="H50" s="132"/>
      <c r="I50" s="132"/>
      <c r="J50" s="132"/>
      <c r="K50" s="27"/>
      <c r="L50" s="56" t="s">
        <v>48</v>
      </c>
      <c r="M50" s="55"/>
      <c r="N50" s="55"/>
      <c r="O50" s="38"/>
      <c r="P50" s="27"/>
      <c r="Q50" s="56"/>
      <c r="R50" s="56"/>
      <c r="S50" s="56"/>
      <c r="T50" s="57"/>
    </row>
    <row r="51" spans="2:20" x14ac:dyDescent="0.25">
      <c r="B51" s="12"/>
      <c r="C51" s="12"/>
      <c r="D51" s="12"/>
      <c r="E51" s="12"/>
      <c r="L51" s="12"/>
      <c r="M51" s="12"/>
      <c r="N51" s="12"/>
      <c r="T51" s="14"/>
    </row>
    <row r="52" spans="2:20" x14ac:dyDescent="0.25">
      <c r="B52" s="12"/>
      <c r="C52" s="12"/>
      <c r="D52" s="12"/>
      <c r="E52" s="12"/>
      <c r="L52" s="12"/>
      <c r="M52" s="12"/>
      <c r="N52" s="12"/>
      <c r="T52" s="14"/>
    </row>
    <row r="53" spans="2:20" x14ac:dyDescent="0.25">
      <c r="B53" s="12"/>
      <c r="C53" s="12"/>
      <c r="D53" s="12"/>
      <c r="E53" s="12"/>
      <c r="I53" s="80"/>
      <c r="L53" s="122"/>
      <c r="M53" s="12"/>
      <c r="N53" s="12"/>
      <c r="T53" s="14"/>
    </row>
  </sheetData>
  <sheetProtection algorithmName="SHA-512" hashValue="WNmhkVRxUgvEKzKa4Rn9Nj4TmPfqRIjUQfXrCmMChNn2uirIK/jsRuQN4OvY8dg/5+SRhjuhttlkbtbgHlyBqw==" saltValue="eiOrG4Syv5xTx4rZZH2imQ==" spinCount="100000" sheet="1" objects="1" scenarios="1" selectLockedCells="1" selectUnlockedCells="1"/>
  <mergeCells count="53">
    <mergeCell ref="B2:G2"/>
    <mergeCell ref="B3:B4"/>
    <mergeCell ref="I3:K5"/>
    <mergeCell ref="I9:K11"/>
    <mergeCell ref="I13:K13"/>
    <mergeCell ref="I15:K20"/>
    <mergeCell ref="D27:E27"/>
    <mergeCell ref="I7:K7"/>
    <mergeCell ref="C3:G3"/>
    <mergeCell ref="C4:G4"/>
    <mergeCell ref="L16:T16"/>
    <mergeCell ref="L17:T17"/>
    <mergeCell ref="L18:T18"/>
    <mergeCell ref="L19:T19"/>
    <mergeCell ref="Q24:T24"/>
    <mergeCell ref="L8:T8"/>
    <mergeCell ref="L9:T9"/>
    <mergeCell ref="L10:T10"/>
    <mergeCell ref="L11:T11"/>
    <mergeCell ref="L14:T14"/>
    <mergeCell ref="L3:T3"/>
    <mergeCell ref="L4:T4"/>
    <mergeCell ref="L5:T5"/>
    <mergeCell ref="L6:T6"/>
    <mergeCell ref="L7:T7"/>
    <mergeCell ref="Q43:T44"/>
    <mergeCell ref="D41:E50"/>
    <mergeCell ref="G43:J44"/>
    <mergeCell ref="P43:P44"/>
    <mergeCell ref="L12:T12"/>
    <mergeCell ref="L13:T13"/>
    <mergeCell ref="L15:T15"/>
    <mergeCell ref="L20:T20"/>
    <mergeCell ref="L41:O41"/>
    <mergeCell ref="L43:O44"/>
    <mergeCell ref="L46:O46"/>
    <mergeCell ref="L48:O48"/>
    <mergeCell ref="G41:J41"/>
    <mergeCell ref="G46:J46"/>
    <mergeCell ref="G48:J48"/>
    <mergeCell ref="K43:K44"/>
    <mergeCell ref="B27:B50"/>
    <mergeCell ref="G50:J50"/>
    <mergeCell ref="D30:E30"/>
    <mergeCell ref="I33:I36"/>
    <mergeCell ref="J33:J36"/>
    <mergeCell ref="D35:E35"/>
    <mergeCell ref="D32:E32"/>
    <mergeCell ref="G30:G32"/>
    <mergeCell ref="I27:I28"/>
    <mergeCell ref="I29:I30"/>
    <mergeCell ref="J27:J28"/>
    <mergeCell ref="J29:J30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2024-02-29T10:46:57Z</dcterms:modified>
</cp:coreProperties>
</file>