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emprado\Desktop\Sistema urbano de drenaje sostenible\"/>
    </mc:Choice>
  </mc:AlternateContent>
  <xr:revisionPtr revIDLastSave="0" documentId="8_{65BA1E8A-C01E-462D-90EE-007732C2046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rámetros" sheetId="1" r:id="rId1"/>
    <sheet name="Cheque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2" l="1"/>
  <c r="M31" i="2" l="1"/>
  <c r="D36" i="2"/>
  <c r="N32" i="2"/>
  <c r="E31" i="2"/>
  <c r="J27" i="2" l="1"/>
  <c r="M27" i="2" s="1"/>
  <c r="J29" i="2"/>
  <c r="D35" i="2" l="1"/>
  <c r="J35" i="2" l="1"/>
  <c r="J34" i="2"/>
  <c r="M30" i="2"/>
  <c r="N31" i="2" l="1"/>
  <c r="J36" i="2"/>
  <c r="O35" i="2" s="1"/>
  <c r="Q35" i="2" s="1"/>
  <c r="E30" i="2"/>
  <c r="D32" i="2" s="1"/>
  <c r="B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SALVADOR NOVAL DE LA ROZA</author>
  </authors>
  <commentList>
    <comment ref="E30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( Espesor SUDS propuesto x Ancho x Largo )  x  Índice de huecos
 </t>
        </r>
      </text>
    </comment>
    <comment ref="L31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CALCULADO CONSIDERANDO UNA TORMENTA DE 16 MM (0,016 METROS)
Tormenta asociada a 20 minutos y 10 años (O.P.O.U.A.).
</t>
        </r>
      </text>
    </comment>
    <comment ref="M31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    </t>
        </r>
        <r>
          <rPr>
            <u/>
            <sz val="9"/>
            <color indexed="81"/>
            <rFont val="Tahoma"/>
            <family val="2"/>
          </rPr>
          <t>(Superf. "homogeneizada"  drenada + Superf. SUDS) x 0,016)</t>
        </r>
        <r>
          <rPr>
            <sz val="9"/>
            <color indexed="81"/>
            <rFont val="Tahoma"/>
            <family val="2"/>
          </rPr>
          <t xml:space="preserve">
                          Superf. SUDS x Índice de huecos</t>
        </r>
      </text>
    </comment>
    <comment ref="L32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Limitación constructiva señalada en la O.P.O.U.A.</t>
        </r>
      </text>
    </comment>
    <comment ref="D34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Limitación constructiva según O.P.O.U.A.</t>
        </r>
      </text>
    </comment>
  </commentList>
</comments>
</file>

<file path=xl/sharedStrings.xml><?xml version="1.0" encoding="utf-8"?>
<sst xmlns="http://schemas.openxmlformats.org/spreadsheetml/2006/main" count="99" uniqueCount="99">
  <si>
    <t>m2</t>
  </si>
  <si>
    <t>m3</t>
  </si>
  <si>
    <t>m/s</t>
  </si>
  <si>
    <t>Tiempo de desagüe (horas)</t>
  </si>
  <si>
    <t xml:space="preserve">Retranqueos </t>
  </si>
  <si>
    <t>Documentos adicionales (en función del diseño)</t>
  </si>
  <si>
    <t>Planos de detalle</t>
  </si>
  <si>
    <t xml:space="preserve"> - Pozo PRE (limpieza) y pozo POST (rebosadero).
</t>
  </si>
  <si>
    <t xml:space="preserve"> - Detalle arquetón toma de bombeo.</t>
  </si>
  <si>
    <t>Nº</t>
  </si>
  <si>
    <t>Tanto por 1</t>
  </si>
  <si>
    <t>m</t>
  </si>
  <si>
    <t xml:space="preserve"> - Ficha bombas propuestas.</t>
  </si>
  <si>
    <r>
      <t xml:space="preserve">K: Coeficiente de permeabilidad del terreno </t>
    </r>
    <r>
      <rPr>
        <b/>
        <sz val="11"/>
        <color rgb="FFFF0000"/>
        <rFont val="Calibri"/>
        <family val="2"/>
        <scheme val="minor"/>
      </rPr>
      <t>según ensayo de permeabilidad en zanja</t>
    </r>
  </si>
  <si>
    <t>Doc. Solución Elegida</t>
  </si>
  <si>
    <t>Planos de planta (en dwg y PDF)</t>
  </si>
  <si>
    <t>Perfil longitudinal (en dwg y PDF)</t>
  </si>
  <si>
    <t>K: Coeficiente de permeabilidad (m/s)</t>
  </si>
  <si>
    <t>Comprobaciones adicionales:</t>
  </si>
  <si>
    <t>Volumen útil del SUDS (m3)</t>
  </si>
  <si>
    <t>Capas del SUDS</t>
  </si>
  <si>
    <t xml:space="preserve"> - Cualquier documento adicional (escrito o gráfico) que permita definir la solución planteada por el proyectista.</t>
  </si>
  <si>
    <t xml:space="preserve"> - Ficha y detalles de los pavimentos drenantes (baldosas / adoquines / césped armado / …).</t>
  </si>
  <si>
    <r>
      <t xml:space="preserve"> K &gt;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(bueno o muy bueno) --&gt; </t>
    </r>
    <r>
      <rPr>
        <b/>
        <sz val="11"/>
        <color rgb="FF00B050"/>
        <rFont val="Calibri"/>
        <family val="2"/>
        <scheme val="minor"/>
      </rPr>
      <t>Preferentemente infiltración</t>
    </r>
  </si>
  <si>
    <r>
      <t xml:space="preserve"> K &gt; 10</t>
    </r>
    <r>
      <rPr>
        <b/>
        <vertAlign val="superscript"/>
        <sz val="11"/>
        <color theme="1"/>
        <rFont val="Calibri"/>
        <family val="2"/>
        <scheme val="minor"/>
      </rPr>
      <t xml:space="preserve">-5 </t>
    </r>
    <r>
      <rPr>
        <b/>
        <sz val="11"/>
        <color theme="1"/>
        <rFont val="Calibri"/>
        <family val="2"/>
        <scheme val="minor"/>
      </rPr>
      <t xml:space="preserve">(bueno o muy bueno) </t>
    </r>
  </si>
  <si>
    <t>Comprobar los señalados por la norma zonal + 3 metros a linderos + 8 metros a edificacion + 30 metros a fosas sépticas.</t>
  </si>
  <si>
    <t xml:space="preserve"> - Cubiertas verdes (ubicación y dimensiones de las zonas vegetadas y/o del SUDS / indicación de pendientes hacia el SUDS).</t>
  </si>
  <si>
    <t xml:space="preserve"> - Ficha registros singulares (pozo PRE, pozo POST, arquetas intermedias vinculadas a SUDS, arquetas de desagüe en cubierta, ….)</t>
  </si>
  <si>
    <t xml:space="preserve"> - Cubiertas verdes (capas, canaletas de desagüe, murete, arqueta de desagüe, canaletas, rebosaderos, etc).</t>
  </si>
  <si>
    <t>Perímetro del SUDS (m)</t>
  </si>
  <si>
    <t>Superficie SUDS / Perímetro SUDS</t>
  </si>
  <si>
    <t>Zanjas</t>
  </si>
  <si>
    <t>Pozos de observación y mantenimiento</t>
  </si>
  <si>
    <t>Se recomienda 0,15 metros de diámetro (tubería vertical perforada de PVC).</t>
  </si>
  <si>
    <t>Franjas vegetadas</t>
  </si>
  <si>
    <t>Se recomienda situar una franja vegetada conforme al detalle propuesto.</t>
  </si>
  <si>
    <t>Se recomienda la ejecución de registros para comprobar la colmatación de la zanja.</t>
  </si>
  <si>
    <t>Espesor de capa de almacenamiento propuesta (m)</t>
  </si>
  <si>
    <t>Superficie del SUDS (m2)</t>
  </si>
  <si>
    <r>
      <t xml:space="preserve"> - Características de las capas drenantes y/o de almacenamiento propuestas (granulometría, índice de huecos, permeabilidad, etc). 
   </t>
    </r>
    <r>
      <rPr>
        <sz val="11"/>
        <color rgb="FF00B050"/>
        <rFont val="Calibri"/>
        <family val="2"/>
        <scheme val="minor"/>
      </rPr>
      <t>Se recomiendan los siguientes materiales: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Gravas (Granulometría según plano detalle), Zahorra Artificial Drenante PG-3 Artículo 510, Gravillín (según capítulo Ord. Proy. Urb. Alc).</t>
    </r>
  </si>
  <si>
    <t xml:space="preserve"> - Pozo viario + Pozo final parcela +  Pozo post (rebosadero) + SUDS + Pozo pre (limpieza) + Imbornal desfavorable</t>
  </si>
  <si>
    <t>CORRECTO</t>
  </si>
  <si>
    <t>¿Desagüe (fondo y laterales) &lt; 48 horas?</t>
  </si>
  <si>
    <t>¿Volumen útil &gt; Volumen propuesto?</t>
  </si>
  <si>
    <t>Volumen propuesto (m3)</t>
  </si>
  <si>
    <t>Doc. Esenciales</t>
  </si>
  <si>
    <t>Se recomienda que la propuesta se ajuste al detalle tipo del catálogo municipal en lo relativo a capas, materiales, dimensiones y elementos.</t>
  </si>
  <si>
    <t>¿Espesor mínimo de capa de almacenamiento (m)?</t>
  </si>
  <si>
    <t>¿Espesor máximo de capa de almacenamiento (m)?</t>
  </si>
  <si>
    <t>ZANJAS 
INFILTRACIÓN</t>
  </si>
  <si>
    <r>
      <t xml:space="preserve"> K &lt;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(pobre o muy pobre) --&gt; </t>
    </r>
    <r>
      <rPr>
        <b/>
        <sz val="11"/>
        <color rgb="FF00B050"/>
        <rFont val="Calibri"/>
        <family val="2"/>
        <scheme val="minor"/>
      </rPr>
      <t>Preferentemente laminación</t>
    </r>
  </si>
  <si>
    <t>ÍNDICE DE HUECOS DE LA CAPA DE ALMACENAMIENTO</t>
  </si>
  <si>
    <t>VOLUMEN ÚTIL ZANJA PROPUESTA</t>
  </si>
  <si>
    <t>ESPESOR ZANJA PROPUESTA</t>
  </si>
  <si>
    <t>ANCHO ZANJA PROPUESTA</t>
  </si>
  <si>
    <t>LARGO ZANJA PROPUESTA</t>
  </si>
  <si>
    <t>Sup. Perm. Drenada por zanja</t>
  </si>
  <si>
    <r>
      <t>PRD. CUB. (</t>
    </r>
    <r>
      <rPr>
        <sz val="11"/>
        <color rgb="FFFF0000"/>
        <rFont val="Calibri"/>
        <family val="2"/>
        <scheme val="minor"/>
      </rPr>
      <t>Z.I.</t>
    </r>
    <r>
      <rPr>
        <sz val="11"/>
        <color theme="1"/>
        <rFont val="Calibri"/>
        <family val="2"/>
        <scheme val="minor"/>
      </rPr>
      <t xml:space="preserve">):  Superficie de pradera de césped </t>
    </r>
    <r>
      <rPr>
        <sz val="11"/>
        <rFont val="Calibri"/>
        <family val="2"/>
        <scheme val="minor"/>
      </rPr>
      <t>regable</t>
    </r>
    <r>
      <rPr>
        <sz val="11"/>
        <color theme="1"/>
        <rFont val="Calibri"/>
        <family val="2"/>
        <scheme val="minor"/>
      </rPr>
      <t xml:space="preserve"> en cubierta </t>
    </r>
    <r>
      <rPr>
        <sz val="11"/>
        <color rgb="FFFF0000"/>
        <rFont val="Calibri"/>
        <family val="2"/>
        <scheme val="minor"/>
      </rPr>
      <t>cuya escorrentía acaba llegando a la zanja de infiltración.</t>
    </r>
  </si>
  <si>
    <r>
      <t>ARBUS. CUB. (</t>
    </r>
    <r>
      <rPr>
        <sz val="11"/>
        <color rgb="FFFF0000"/>
        <rFont val="Calibri"/>
        <family val="2"/>
        <scheme val="minor"/>
      </rPr>
      <t>Z.I.</t>
    </r>
    <r>
      <rPr>
        <sz val="11"/>
        <color theme="1"/>
        <rFont val="Calibri"/>
        <family val="2"/>
        <scheme val="minor"/>
      </rPr>
      <t xml:space="preserve">): Superficie de arbustos </t>
    </r>
    <r>
      <rPr>
        <sz val="11"/>
        <rFont val="Calibri"/>
        <family val="2"/>
        <scheme val="minor"/>
      </rPr>
      <t xml:space="preserve">regables </t>
    </r>
    <r>
      <rPr>
        <sz val="11"/>
        <color theme="1"/>
        <rFont val="Calibri"/>
        <family val="2"/>
        <scheme val="minor"/>
      </rPr>
      <t xml:space="preserve">en cubierta </t>
    </r>
    <r>
      <rPr>
        <sz val="11"/>
        <color rgb="FFFF0000"/>
        <rFont val="Calibri"/>
        <family val="2"/>
        <scheme val="minor"/>
      </rPr>
      <t>cuya escorrentía acaba llegando a la zanja de infiltración.</t>
    </r>
  </si>
  <si>
    <r>
      <t>S.IMP. (</t>
    </r>
    <r>
      <rPr>
        <sz val="11"/>
        <color rgb="FFFF0000"/>
        <rFont val="Calibri"/>
        <family val="2"/>
        <scheme val="minor"/>
      </rPr>
      <t>Z.I.</t>
    </r>
    <r>
      <rPr>
        <sz val="11"/>
        <color theme="1"/>
        <rFont val="Calibri"/>
        <family val="2"/>
        <scheme val="minor"/>
      </rPr>
      <t xml:space="preserve">):  Superficies impermeables (caminos, accesos, pistas deportivas, y/o juegos infantiles, etc) </t>
    </r>
    <r>
      <rPr>
        <sz val="11"/>
        <color rgb="FFFF0000"/>
        <rFont val="Calibri"/>
        <family val="2"/>
        <scheme val="minor"/>
      </rPr>
      <t>cuya escorrentía acaba llegando a la zanja de infiltración.</t>
    </r>
  </si>
  <si>
    <r>
      <t>S. PERM. (</t>
    </r>
    <r>
      <rPr>
        <sz val="11"/>
        <color rgb="FFFF0000"/>
        <rFont val="Calibri"/>
        <family val="2"/>
        <scheme val="minor"/>
      </rPr>
      <t>Z.I.</t>
    </r>
    <r>
      <rPr>
        <sz val="11"/>
        <color theme="1"/>
        <rFont val="Calibri"/>
        <family val="2"/>
        <scheme val="minor"/>
      </rPr>
      <t>): Superficies permeables (alcorque</t>
    </r>
    <r>
      <rPr>
        <sz val="11"/>
        <rFont val="Calibri"/>
        <family val="2"/>
        <scheme val="minor"/>
      </rPr>
      <t>s, vegetación sin riego, c</t>
    </r>
    <r>
      <rPr>
        <sz val="11"/>
        <color theme="1"/>
        <rFont val="Calibri"/>
        <family val="2"/>
        <scheme val="minor"/>
      </rPr>
      <t xml:space="preserve">ésped armado, terrizo, pav. permeables,…) </t>
    </r>
    <r>
      <rPr>
        <sz val="11"/>
        <color rgb="FFFF0000"/>
        <rFont val="Calibri"/>
        <family val="2"/>
        <scheme val="minor"/>
      </rPr>
      <t>cuya escorrentía acaba llegando a la zanja de infiltración.</t>
    </r>
  </si>
  <si>
    <r>
      <t>PRD. JARD. (</t>
    </r>
    <r>
      <rPr>
        <sz val="11"/>
        <color rgb="FFFF0000"/>
        <rFont val="Calibri"/>
        <family val="2"/>
        <scheme val="minor"/>
      </rPr>
      <t>Z.I.</t>
    </r>
    <r>
      <rPr>
        <sz val="11"/>
        <color theme="1"/>
        <rFont val="Calibri"/>
        <family val="2"/>
        <scheme val="minor"/>
      </rPr>
      <t xml:space="preserve">): Superficie de pradera de césped </t>
    </r>
    <r>
      <rPr>
        <sz val="11"/>
        <rFont val="Calibri"/>
        <family val="2"/>
        <scheme val="minor"/>
      </rPr>
      <t xml:space="preserve">regable </t>
    </r>
    <r>
      <rPr>
        <sz val="11"/>
        <color theme="1"/>
        <rFont val="Calibri"/>
        <family val="2"/>
        <scheme val="minor"/>
      </rPr>
      <t xml:space="preserve">en jardín </t>
    </r>
    <r>
      <rPr>
        <sz val="11"/>
        <color rgb="FFFF0000"/>
        <rFont val="Calibri"/>
        <family val="2"/>
        <scheme val="minor"/>
      </rPr>
      <t>cuya escorrentía acaba llegando a la zanja de infiltración.</t>
    </r>
  </si>
  <si>
    <r>
      <t>ARBUS. JARD. (</t>
    </r>
    <r>
      <rPr>
        <sz val="11"/>
        <color rgb="FFFF0000"/>
        <rFont val="Calibri"/>
        <family val="2"/>
        <scheme val="minor"/>
      </rPr>
      <t>Z.I.</t>
    </r>
    <r>
      <rPr>
        <sz val="11"/>
        <color theme="1"/>
        <rFont val="Calibri"/>
        <family val="2"/>
        <scheme val="minor"/>
      </rPr>
      <t xml:space="preserve">): Superficie de arbustos </t>
    </r>
    <r>
      <rPr>
        <sz val="11"/>
        <rFont val="Calibri"/>
        <family val="2"/>
        <scheme val="minor"/>
      </rPr>
      <t xml:space="preserve">regables </t>
    </r>
    <r>
      <rPr>
        <sz val="11"/>
        <color theme="1"/>
        <rFont val="Calibri"/>
        <family val="2"/>
        <scheme val="minor"/>
      </rPr>
      <t xml:space="preserve">en jardín </t>
    </r>
    <r>
      <rPr>
        <sz val="11"/>
        <color rgb="FFFF0000"/>
        <rFont val="Calibri"/>
        <family val="2"/>
        <scheme val="minor"/>
      </rPr>
      <t>cuya escorrentía acaba llegando a la zanja de infiltración.</t>
    </r>
  </si>
  <si>
    <t>Celdas a rellenar por proyectista.</t>
  </si>
  <si>
    <r>
      <t>S.IMP.CUB. (</t>
    </r>
    <r>
      <rPr>
        <sz val="11"/>
        <color rgb="FFFF0000"/>
        <rFont val="Calibri"/>
        <family val="2"/>
        <scheme val="minor"/>
      </rPr>
      <t>Z.I.</t>
    </r>
    <r>
      <rPr>
        <sz val="11"/>
        <color theme="1"/>
        <rFont val="Calibri"/>
        <family val="2"/>
        <scheme val="minor"/>
      </rPr>
      <t xml:space="preserve">): Superficie impermeable de cubiertas </t>
    </r>
    <r>
      <rPr>
        <sz val="11"/>
        <color rgb="FFFF0000"/>
        <rFont val="Calibri"/>
        <family val="2"/>
        <scheme val="minor"/>
      </rPr>
      <t>cuya escorrentía acaba llegando a la zanja de infiltración</t>
    </r>
    <r>
      <rPr>
        <sz val="11"/>
        <color theme="1"/>
        <rFont val="Calibri"/>
        <family val="2"/>
        <scheme val="minor"/>
      </rPr>
      <t>.</t>
    </r>
  </si>
  <si>
    <t>INF.3) PARÁMETROS ZANJA DE INFILTRACIÓN:</t>
  </si>
  <si>
    <t>Superficies impermeables y/o permeables</t>
  </si>
  <si>
    <t>Comprobar que el agua de cubierta y/o de las distintas zonas drenadas se dirige hacia las zanjas.</t>
  </si>
  <si>
    <t>¿SE HA CALCULADO EL K?</t>
  </si>
  <si>
    <t>Se recomienda la incorporación de un tubo dren para facilitar la distribución del agua por el interior de la zanja.</t>
  </si>
  <si>
    <r>
      <t>VEG. NO RIEG. CUB. (</t>
    </r>
    <r>
      <rPr>
        <sz val="11"/>
        <color rgb="FFFF0000"/>
        <rFont val="Calibri"/>
        <family val="2"/>
        <scheme val="minor"/>
      </rPr>
      <t>Z.I.</t>
    </r>
    <r>
      <rPr>
        <sz val="11"/>
        <color theme="1"/>
        <rFont val="Calibri"/>
        <family val="2"/>
        <scheme val="minor"/>
      </rPr>
      <t xml:space="preserve">): Superficie en </t>
    </r>
    <r>
      <rPr>
        <sz val="11"/>
        <rFont val="Calibri"/>
        <family val="2"/>
        <scheme val="minor"/>
      </rPr>
      <t>cubierta vegetada que no necesita riego</t>
    </r>
    <r>
      <rPr>
        <sz val="11"/>
        <color rgb="FF0070C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cuya escorrentía acaba llegando a la zanja de infiltración (*).</t>
    </r>
  </si>
  <si>
    <t>(*) Sin incluir la asociada a un posible SUDS tipo "cubierta verde" (no llegaría al jardín de lluvia, sería gestionada por el SUDS).</t>
  </si>
  <si>
    <t xml:space="preserve"> - Geometría acotada de SUDS + Retranqueos de los SUDS (NNUU + Disp. Ad. 3ª)</t>
  </si>
  <si>
    <t>Secciones tipo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</si>
  <si>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</si>
  <si>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</si>
  <si>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</si>
  <si>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</si>
  <si>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</si>
  <si>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</si>
  <si>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</si>
  <si>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</si>
  <si>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</si>
  <si>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</si>
  <si>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</si>
  <si>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</si>
  <si>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</si>
  <si>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</si>
  <si>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 xml:space="preserve"> - Red drenaje interior (diám. + pend. + bajantes y/o imbornales remarcando el más desfavorable) y depósito de riego (si fuera necesario).
</t>
  </si>
  <si>
    <t xml:space="preserve"> - Secciones y alzados del SUDS propuesto (capas, materiales, cotas, espesores,…).</t>
  </si>
  <si>
    <t>3.1 / 3.2 / 3.8 / 3.9 / 3.11</t>
  </si>
  <si>
    <t>3.10 / 3.13 / 3.14</t>
  </si>
  <si>
    <t>Documentos para proyecto básico (para cada solución de drenaje interior se indican los esenciales y los que es posible que sean necesarios en función de la propuesta):</t>
  </si>
  <si>
    <r>
      <t xml:space="preserve"> - Ficha y detalles elementos de infiltración (celdas plásticas / geotextiles permeables / geomallas impermables / </t>
    </r>
    <r>
      <rPr>
        <sz val="11"/>
        <color rgb="FFFF0000"/>
        <rFont val="Calibri"/>
        <family val="2"/>
        <scheme val="minor"/>
      </rPr>
      <t>tubos ranurados de drenaje</t>
    </r>
    <r>
      <rPr>
        <sz val="11"/>
        <rFont val="Calibri"/>
        <family val="2"/>
        <scheme val="minor"/>
      </rPr>
      <t xml:space="preserve"> /  …).</t>
    </r>
  </si>
  <si>
    <t>¿Ancho de zanja  ≤ 0,4 metros?</t>
  </si>
  <si>
    <t>¿Capacidad drenante del SUDS tipo 
zanja de infiltración?</t>
  </si>
  <si>
    <t>Superficie  "homogeneizada" drenada por el SUDS (m2)</t>
  </si>
  <si>
    <t>Superficie impermeable drenada por el SUDS (m2)</t>
  </si>
  <si>
    <t>Superficie permeable y/o vegetada drenada por el SUDS (m2)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</si>
</sst>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9"/>
      <color indexed="81"/>
      <name val="Tahoma"/>
      <family val="2"/>
    </font>
    <font>
      <b/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10">
    <xf numFmtId="0" fontId="0" fillId="0" borderId="0" xfId="0"/>
    <xf numFmtId="0" fontId="0" fillId="4" borderId="0" xfId="0" applyFill="1"/>
    <xf numFmtId="0" fontId="0" fillId="0" borderId="2" xfId="0" applyBorder="1"/>
    <xf numFmtId="0" fontId="0" fillId="0" borderId="3" xfId="0" applyBorder="1" applyAlignment="1">
      <alignment horizontal="center"/>
    </xf>
    <xf numFmtId="0" fontId="4" fillId="0" borderId="12" xfId="0" applyFon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49" fontId="2" fillId="6" borderId="0" xfId="0" applyNumberFormat="1" applyFont="1" applyFill="1"/>
    <xf numFmtId="49" fontId="0" fillId="6" borderId="0" xfId="0" applyNumberFormat="1" applyFill="1"/>
    <xf numFmtId="0" fontId="0" fillId="6" borderId="0" xfId="0" applyFill="1"/>
    <xf numFmtId="49" fontId="2" fillId="0" borderId="0" xfId="0" applyNumberFormat="1" applyFont="1"/>
    <xf numFmtId="49" fontId="0" fillId="0" borderId="0" xfId="0" applyNumberFormat="1"/>
    <xf numFmtId="0" fontId="0" fillId="0" borderId="13" xfId="0" applyBorder="1"/>
    <xf numFmtId="1" fontId="0" fillId="0" borderId="0" xfId="0" applyNumberFormat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0" fillId="0" borderId="19" xfId="0" applyBorder="1"/>
    <xf numFmtId="0" fontId="2" fillId="0" borderId="1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165" fontId="0" fillId="0" borderId="3" xfId="0" applyNumberFormat="1" applyBorder="1"/>
    <xf numFmtId="0" fontId="3" fillId="0" borderId="0" xfId="0" applyFont="1"/>
    <xf numFmtId="0" fontId="0" fillId="0" borderId="15" xfId="0" applyBorder="1"/>
    <xf numFmtId="0" fontId="0" fillId="0" borderId="3" xfId="0" applyBorder="1"/>
    <xf numFmtId="49" fontId="2" fillId="0" borderId="22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2" xfId="0" applyBorder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4" fillId="0" borderId="0" xfId="1" applyAlignment="1">
      <alignment horizontal="center"/>
    </xf>
    <xf numFmtId="0" fontId="14" fillId="0" borderId="0" xfId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15" xfId="0" applyFont="1" applyBorder="1"/>
    <xf numFmtId="4" fontId="4" fillId="7" borderId="23" xfId="0" applyNumberFormat="1" applyFont="1" applyFill="1" applyBorder="1" applyAlignment="1">
      <alignment horizontal="center"/>
    </xf>
    <xf numFmtId="2" fontId="0" fillId="7" borderId="18" xfId="0" applyNumberFormat="1" applyFill="1" applyBorder="1" applyAlignment="1">
      <alignment horizontal="center"/>
    </xf>
    <xf numFmtId="0" fontId="16" fillId="9" borderId="22" xfId="0" applyFont="1" applyFill="1" applyBorder="1"/>
    <xf numFmtId="4" fontId="0" fillId="0" borderId="16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16" fillId="9" borderId="10" xfId="0" applyFont="1" applyFill="1" applyBorder="1" applyAlignment="1">
      <alignment horizontal="center"/>
    </xf>
    <xf numFmtId="49" fontId="4" fillId="0" borderId="19" xfId="0" applyNumberFormat="1" applyFont="1" applyBorder="1"/>
    <xf numFmtId="0" fontId="16" fillId="9" borderId="4" xfId="0" applyFont="1" applyFill="1" applyBorder="1"/>
    <xf numFmtId="4" fontId="1" fillId="0" borderId="16" xfId="0" applyNumberFormat="1" applyFont="1" applyBorder="1" applyAlignment="1">
      <alignment horizontal="center"/>
    </xf>
    <xf numFmtId="0" fontId="3" fillId="8" borderId="27" xfId="0" applyFont="1" applyFill="1" applyBorder="1"/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2" borderId="17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4" fillId="0" borderId="4" xfId="0" applyFont="1" applyBorder="1"/>
    <xf numFmtId="0" fontId="4" fillId="0" borderId="22" xfId="0" applyFont="1" applyBorder="1"/>
    <xf numFmtId="0" fontId="0" fillId="0" borderId="12" xfId="0" applyBorder="1" applyAlignment="1">
      <alignment horizontal="center"/>
    </xf>
    <xf numFmtId="0" fontId="0" fillId="0" borderId="11" xfId="0" applyBorder="1"/>
    <xf numFmtId="0" fontId="7" fillId="0" borderId="14" xfId="0" applyFont="1" applyBorder="1"/>
    <xf numFmtId="0" fontId="2" fillId="0" borderId="15" xfId="0" applyFont="1" applyBorder="1"/>
    <xf numFmtId="164" fontId="2" fillId="2" borderId="36" xfId="0" applyNumberFormat="1" applyFont="1" applyFill="1" applyBorder="1" applyAlignment="1">
      <alignment horizontal="center"/>
    </xf>
    <xf numFmtId="164" fontId="2" fillId="0" borderId="13" xfId="0" applyNumberFormat="1" applyFont="1" applyBorder="1"/>
    <xf numFmtId="2" fontId="4" fillId="0" borderId="3" xfId="0" applyNumberFormat="1" applyFont="1" applyBorder="1" applyAlignment="1">
      <alignment horizontal="center"/>
    </xf>
    <xf numFmtId="0" fontId="0" fillId="0" borderId="34" xfId="0" applyBorder="1"/>
    <xf numFmtId="2" fontId="4" fillId="2" borderId="23" xfId="0" applyNumberFormat="1" applyFont="1" applyFill="1" applyBorder="1" applyAlignment="1">
      <alignment horizontal="center"/>
    </xf>
    <xf numFmtId="3" fontId="0" fillId="2" borderId="35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0" xfId="0" applyNumberFormat="1"/>
    <xf numFmtId="3" fontId="0" fillId="0" borderId="28" xfId="0" applyNumberFormat="1" applyBorder="1" applyAlignment="1">
      <alignment horizontal="center"/>
    </xf>
    <xf numFmtId="49" fontId="0" fillId="0" borderId="27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0" fontId="16" fillId="9" borderId="29" xfId="0" applyFont="1" applyFill="1" applyBorder="1" applyAlignment="1">
      <alignment horizontal="center" vertical="center"/>
    </xf>
    <xf numFmtId="0" fontId="4" fillId="0" borderId="37" xfId="0" applyFont="1" applyBorder="1"/>
    <xf numFmtId="0" fontId="4" fillId="0" borderId="44" xfId="0" applyFont="1" applyBorder="1" applyAlignment="1">
      <alignment horizontal="center"/>
    </xf>
    <xf numFmtId="2" fontId="4" fillId="2" borderId="45" xfId="0" applyNumberFormat="1" applyFont="1" applyFill="1" applyBorder="1" applyAlignment="1">
      <alignment horizontal="center"/>
    </xf>
    <xf numFmtId="0" fontId="4" fillId="0" borderId="27" xfId="0" applyFont="1" applyBorder="1"/>
    <xf numFmtId="0" fontId="4" fillId="0" borderId="9" xfId="0" applyFont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164" fontId="0" fillId="0" borderId="6" xfId="0" applyNumberFormat="1" applyBorder="1"/>
    <xf numFmtId="164" fontId="0" fillId="0" borderId="46" xfId="0" applyNumberFormat="1" applyBorder="1"/>
    <xf numFmtId="0" fontId="16" fillId="9" borderId="29" xfId="0" applyFont="1" applyFill="1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wrapText="1"/>
    </xf>
    <xf numFmtId="0" fontId="4" fillId="0" borderId="9" xfId="0" applyFont="1" applyBorder="1"/>
    <xf numFmtId="0" fontId="7" fillId="0" borderId="29" xfId="0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/>
    <xf numFmtId="1" fontId="4" fillId="0" borderId="0" xfId="0" applyNumberFormat="1" applyFont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49" fontId="4" fillId="0" borderId="18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9" fontId="4" fillId="0" borderId="27" xfId="0" applyNumberFormat="1" applyFont="1" applyBorder="1"/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7" fillId="0" borderId="14" xfId="0" applyFont="1" applyBorder="1" applyAlignment="1">
      <alignment vertical="center" wrapText="1"/>
    </xf>
    <xf numFmtId="0" fontId="4" fillId="0" borderId="15" xfId="0" applyFont="1" applyBorder="1" applyAlignment="1">
      <alignment wrapText="1"/>
    </xf>
    <xf numFmtId="0" fontId="4" fillId="0" borderId="13" xfId="0" applyFont="1" applyBorder="1"/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Border="1"/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/>
    <xf numFmtId="0" fontId="7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7" fillId="0" borderId="8" xfId="0" applyFont="1" applyBorder="1" applyAlignment="1">
      <alignment vertical="center"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49" fontId="0" fillId="5" borderId="1" xfId="0" applyNumberFormat="1" applyFill="1" applyBorder="1" applyAlignment="1">
      <alignment horizontal="left"/>
    </xf>
    <xf numFmtId="0" fontId="0" fillId="0" borderId="1" xfId="0" applyBorder="1"/>
    <xf numFmtId="0" fontId="0" fillId="0" borderId="16" xfId="0" applyBorder="1"/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5" fillId="0" borderId="6" xfId="0" applyFont="1" applyBorder="1"/>
    <xf numFmtId="0" fontId="5" fillId="0" borderId="0" xfId="0" applyFont="1"/>
    <xf numFmtId="0" fontId="0" fillId="0" borderId="0" xfId="0"/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0" fontId="0" fillId="0" borderId="7" xfId="0" applyBorder="1"/>
    <xf numFmtId="0" fontId="0" fillId="0" borderId="3" xfId="0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9" fontId="1" fillId="0" borderId="0" xfId="0" applyNumberFormat="1" applyFont="1"/>
    <xf numFmtId="0" fontId="2" fillId="0" borderId="14" xfId="0" applyFont="1" applyBorder="1" applyAlignment="1">
      <alignment vertical="center" wrapText="1"/>
    </xf>
    <xf numFmtId="0" fontId="0" fillId="0" borderId="15" xfId="0" applyBorder="1"/>
    <xf numFmtId="0" fontId="0" fillId="0" borderId="13" xfId="0" applyBorder="1"/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/>
    <xf numFmtId="0" fontId="0" fillId="0" borderId="15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2" fontId="0" fillId="7" borderId="30" xfId="0" applyNumberFormat="1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49" fontId="0" fillId="0" borderId="2" xfId="0" applyNumberFormat="1" applyBorder="1"/>
    <xf numFmtId="0" fontId="0" fillId="0" borderId="5" xfId="0" applyBorder="1"/>
    <xf numFmtId="49" fontId="0" fillId="0" borderId="14" xfId="0" applyNumberFormat="1" applyBorder="1"/>
    <xf numFmtId="0" fontId="15" fillId="9" borderId="24" xfId="0" applyFont="1" applyFill="1" applyBorder="1" applyAlignment="1">
      <alignment horizontal="center" vertical="center" wrapText="1"/>
    </xf>
    <xf numFmtId="0" fontId="15" fillId="9" borderId="26" xfId="0" applyFont="1" applyFill="1" applyBorder="1" applyAlignment="1">
      <alignment vertical="center" wrapText="1"/>
    </xf>
    <xf numFmtId="0" fontId="16" fillId="9" borderId="25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5" fillId="9" borderId="21" xfId="0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vertical="center"/>
    </xf>
    <xf numFmtId="49" fontId="0" fillId="3" borderId="14" xfId="0" applyNumberFormat="1" applyFill="1" applyBorder="1" applyAlignment="1">
      <alignment vertical="center"/>
    </xf>
    <xf numFmtId="0" fontId="0" fillId="3" borderId="13" xfId="0" applyFill="1" applyBorder="1"/>
    <xf numFmtId="49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7" xfId="0" applyFill="1" applyBorder="1"/>
    <xf numFmtId="0" fontId="16" fillId="9" borderId="22" xfId="0" applyFont="1" applyFill="1" applyBorder="1" applyAlignment="1">
      <alignment horizontal="center"/>
    </xf>
    <xf numFmtId="0" fontId="0" fillId="0" borderId="23" xfId="0" applyBorder="1"/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3" fontId="0" fillId="0" borderId="38" xfId="0" applyNumberForma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" fontId="0" fillId="0" borderId="43" xfId="0" applyNumberForma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64434</xdr:colOff>
      <xdr:row>5</xdr:row>
      <xdr:rowOff>42333</xdr:rowOff>
    </xdr:from>
    <xdr:to>
      <xdr:col>6</xdr:col>
      <xdr:colOff>1238610</xdr:colOff>
      <xdr:row>17</xdr:row>
      <xdr:rowOff>38524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53" t="35710" r="17191" b="48266"/>
        <a:stretch/>
      </xdr:blipFill>
      <xdr:spPr>
        <a:xfrm>
          <a:off x="149101" y="1026583"/>
          <a:ext cx="5329616" cy="2042584"/>
        </a:xfrm>
        <a:prstGeom prst="rect">
          <a:avLst/>
        </a:prstGeom>
      </xdr:spPr>
    </xdr:pic>
    <xdr:clientData/>
  </xdr:twoCellAnchor>
  <xdr:twoCellAnchor>
    <xdr:from>
      <xdr:col>7</xdr:col>
      <xdr:colOff>52604</xdr:colOff>
      <xdr:row>28</xdr:row>
      <xdr:rowOff>183621</xdr:rowOff>
    </xdr:from>
    <xdr:to>
      <xdr:col>7</xdr:col>
      <xdr:colOff>361508</xdr:colOff>
      <xdr:row>29</xdr:row>
      <xdr:rowOff>28257</xdr:rowOff>
    </xdr:to>
    <xdr:sp macro="" textlink="">
      <xdr:nvSpPr>
        <xdr:cNvPr id="37" name="36 Flecha derecha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 rot="19517194" flipV="1">
          <a:off x="5809937" y="13486871"/>
          <a:ext cx="30890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52604</xdr:colOff>
      <xdr:row>33</xdr:row>
      <xdr:rowOff>194197</xdr:rowOff>
    </xdr:from>
    <xdr:to>
      <xdr:col>7</xdr:col>
      <xdr:colOff>361508</xdr:colOff>
      <xdr:row>34</xdr:row>
      <xdr:rowOff>38832</xdr:rowOff>
    </xdr:to>
    <xdr:sp macro="" textlink="">
      <xdr:nvSpPr>
        <xdr:cNvPr id="38" name="37 Flecha derecha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 rot="2355365" flipV="1">
          <a:off x="5809937" y="14492280"/>
          <a:ext cx="30890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252374</xdr:colOff>
      <xdr:row>27</xdr:row>
      <xdr:rowOff>123587</xdr:rowOff>
    </xdr:from>
    <xdr:to>
      <xdr:col>12</xdr:col>
      <xdr:colOff>299998</xdr:colOff>
      <xdr:row>28</xdr:row>
      <xdr:rowOff>85500</xdr:rowOff>
    </xdr:to>
    <xdr:sp macro="" textlink="">
      <xdr:nvSpPr>
        <xdr:cNvPr id="63" name="62 Flecha derecha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 rot="5400000" flipV="1">
          <a:off x="13405482" y="4543569"/>
          <a:ext cx="154553" cy="476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26</xdr:row>
      <xdr:rowOff>167839</xdr:rowOff>
    </xdr:from>
    <xdr:to>
      <xdr:col>10</xdr:col>
      <xdr:colOff>360948</xdr:colOff>
      <xdr:row>27</xdr:row>
      <xdr:rowOff>23058</xdr:rowOff>
    </xdr:to>
    <xdr:sp macro="" textlink="">
      <xdr:nvSpPr>
        <xdr:cNvPr id="102" name="101 Flecha derecha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14484130" y="18783922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34</xdr:row>
      <xdr:rowOff>72592</xdr:rowOff>
    </xdr:from>
    <xdr:to>
      <xdr:col>10</xdr:col>
      <xdr:colOff>360948</xdr:colOff>
      <xdr:row>34</xdr:row>
      <xdr:rowOff>118311</xdr:rowOff>
    </xdr:to>
    <xdr:sp macro="" textlink="">
      <xdr:nvSpPr>
        <xdr:cNvPr id="104" name="103 Flecha derecha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>
        <a:xfrm>
          <a:off x="8578630" y="20445509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17</xdr:col>
      <xdr:colOff>84682</xdr:colOff>
      <xdr:row>32</xdr:row>
      <xdr:rowOff>183614</xdr:rowOff>
    </xdr:from>
    <xdr:to>
      <xdr:col>17</xdr:col>
      <xdr:colOff>393586</xdr:colOff>
      <xdr:row>33</xdr:row>
      <xdr:rowOff>28250</xdr:rowOff>
    </xdr:to>
    <xdr:sp macro="" textlink="">
      <xdr:nvSpPr>
        <xdr:cNvPr id="111" name="110 Flecha derecha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/>
      </xdr:nvSpPr>
      <xdr:spPr>
        <a:xfrm rot="19517194" flipV="1">
          <a:off x="16073839" y="20014878"/>
          <a:ext cx="308904" cy="4797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40</xdr:row>
      <xdr:rowOff>74081</xdr:rowOff>
    </xdr:from>
    <xdr:to>
      <xdr:col>10</xdr:col>
      <xdr:colOff>365384</xdr:colOff>
      <xdr:row>40</xdr:row>
      <xdr:rowOff>119800</xdr:rowOff>
    </xdr:to>
    <xdr:sp macro="" textlink="">
      <xdr:nvSpPr>
        <xdr:cNvPr id="137" name="136 Flecha derecha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/>
      </xdr:nvSpPr>
      <xdr:spPr>
        <a:xfrm>
          <a:off x="8699482" y="165629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42</xdr:row>
      <xdr:rowOff>181105</xdr:rowOff>
    </xdr:from>
    <xdr:to>
      <xdr:col>10</xdr:col>
      <xdr:colOff>365384</xdr:colOff>
      <xdr:row>43</xdr:row>
      <xdr:rowOff>34184</xdr:rowOff>
    </xdr:to>
    <xdr:sp macro="" textlink="">
      <xdr:nvSpPr>
        <xdr:cNvPr id="138" name="137 Flecha derecha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/>
      </xdr:nvSpPr>
      <xdr:spPr>
        <a:xfrm>
          <a:off x="8528722" y="2173543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45</xdr:row>
      <xdr:rowOff>74081</xdr:rowOff>
    </xdr:from>
    <xdr:to>
      <xdr:col>10</xdr:col>
      <xdr:colOff>365384</xdr:colOff>
      <xdr:row>45</xdr:row>
      <xdr:rowOff>119800</xdr:rowOff>
    </xdr:to>
    <xdr:sp macro="" textlink="">
      <xdr:nvSpPr>
        <xdr:cNvPr id="139" name="138 Flecha derecha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/>
      </xdr:nvSpPr>
      <xdr:spPr>
        <a:xfrm>
          <a:off x="8699482" y="165629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47</xdr:row>
      <xdr:rowOff>74081</xdr:rowOff>
    </xdr:from>
    <xdr:to>
      <xdr:col>10</xdr:col>
      <xdr:colOff>365384</xdr:colOff>
      <xdr:row>47</xdr:row>
      <xdr:rowOff>119800</xdr:rowOff>
    </xdr:to>
    <xdr:sp macro="" textlink="">
      <xdr:nvSpPr>
        <xdr:cNvPr id="140" name="139 Flecha derecha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/>
      </xdr:nvSpPr>
      <xdr:spPr>
        <a:xfrm>
          <a:off x="8699482" y="165629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49</xdr:row>
      <xdr:rowOff>74081</xdr:rowOff>
    </xdr:from>
    <xdr:to>
      <xdr:col>10</xdr:col>
      <xdr:colOff>365384</xdr:colOff>
      <xdr:row>49</xdr:row>
      <xdr:rowOff>119800</xdr:rowOff>
    </xdr:to>
    <xdr:sp macro="" textlink="">
      <xdr:nvSpPr>
        <xdr:cNvPr id="141" name="140 Flecha derecha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/>
      </xdr:nvSpPr>
      <xdr:spPr>
        <a:xfrm>
          <a:off x="8699482" y="165629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101617</xdr:colOff>
      <xdr:row>34</xdr:row>
      <xdr:rowOff>72592</xdr:rowOff>
    </xdr:from>
    <xdr:to>
      <xdr:col>12</xdr:col>
      <xdr:colOff>382352</xdr:colOff>
      <xdr:row>34</xdr:row>
      <xdr:rowOff>118311</xdr:rowOff>
    </xdr:to>
    <xdr:sp macro="" textlink="">
      <xdr:nvSpPr>
        <xdr:cNvPr id="180" name="179 Flecha derecha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/>
      </xdr:nvSpPr>
      <xdr:spPr>
        <a:xfrm>
          <a:off x="12141645" y="2031054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52604</xdr:colOff>
      <xdr:row>33</xdr:row>
      <xdr:rowOff>109534</xdr:rowOff>
    </xdr:from>
    <xdr:to>
      <xdr:col>5</xdr:col>
      <xdr:colOff>361508</xdr:colOff>
      <xdr:row>33</xdr:row>
      <xdr:rowOff>155253</xdr:rowOff>
    </xdr:to>
    <xdr:sp macro="" textlink="">
      <xdr:nvSpPr>
        <xdr:cNvPr id="181" name="180 Flecha derecha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/>
      </xdr:nvSpPr>
      <xdr:spPr>
        <a:xfrm rot="19517194" flipV="1">
          <a:off x="3947271" y="20281367"/>
          <a:ext cx="30890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52604</xdr:colOff>
      <xdr:row>29</xdr:row>
      <xdr:rowOff>194197</xdr:rowOff>
    </xdr:from>
    <xdr:to>
      <xdr:col>5</xdr:col>
      <xdr:colOff>361508</xdr:colOff>
      <xdr:row>30</xdr:row>
      <xdr:rowOff>38832</xdr:rowOff>
    </xdr:to>
    <xdr:sp macro="" textlink="">
      <xdr:nvSpPr>
        <xdr:cNvPr id="182" name="181 Flecha derecha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/>
      </xdr:nvSpPr>
      <xdr:spPr>
        <a:xfrm rot="2355365" flipV="1">
          <a:off x="5608854" y="20366030"/>
          <a:ext cx="30890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42</xdr:row>
      <xdr:rowOff>181105</xdr:rowOff>
    </xdr:from>
    <xdr:to>
      <xdr:col>15</xdr:col>
      <xdr:colOff>365384</xdr:colOff>
      <xdr:row>43</xdr:row>
      <xdr:rowOff>34184</xdr:rowOff>
    </xdr:to>
    <xdr:sp macro="" textlink="">
      <xdr:nvSpPr>
        <xdr:cNvPr id="108" name="107 Flecha derecha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14864452" y="2173543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49</xdr:row>
      <xdr:rowOff>74081</xdr:rowOff>
    </xdr:from>
    <xdr:to>
      <xdr:col>15</xdr:col>
      <xdr:colOff>365384</xdr:colOff>
      <xdr:row>49</xdr:row>
      <xdr:rowOff>119800</xdr:rowOff>
    </xdr:to>
    <xdr:sp macro="" textlink="">
      <xdr:nvSpPr>
        <xdr:cNvPr id="110" name="109 Flecha derecha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8583066" y="228494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80213</xdr:colOff>
      <xdr:row>34</xdr:row>
      <xdr:rowOff>72592</xdr:rowOff>
    </xdr:from>
    <xdr:to>
      <xdr:col>15</xdr:col>
      <xdr:colOff>360948</xdr:colOff>
      <xdr:row>34</xdr:row>
      <xdr:rowOff>118311</xdr:rowOff>
    </xdr:to>
    <xdr:sp macro="" textlink="">
      <xdr:nvSpPr>
        <xdr:cNvPr id="162" name="161 Flecha derecha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/>
      </xdr:nvSpPr>
      <xdr:spPr>
        <a:xfrm>
          <a:off x="12120241" y="2031054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80213</xdr:colOff>
      <xdr:row>31</xdr:row>
      <xdr:rowOff>72592</xdr:rowOff>
    </xdr:from>
    <xdr:to>
      <xdr:col>15</xdr:col>
      <xdr:colOff>360948</xdr:colOff>
      <xdr:row>31</xdr:row>
      <xdr:rowOff>118311</xdr:rowOff>
    </xdr:to>
    <xdr:sp macro="" textlink="">
      <xdr:nvSpPr>
        <xdr:cNvPr id="166" name="165 Flecha derecha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/>
      </xdr:nvSpPr>
      <xdr:spPr>
        <a:xfrm>
          <a:off x="14860016" y="2031054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45</xdr:row>
      <xdr:rowOff>74081</xdr:rowOff>
    </xdr:from>
    <xdr:to>
      <xdr:col>10</xdr:col>
      <xdr:colOff>365384</xdr:colOff>
      <xdr:row>45</xdr:row>
      <xdr:rowOff>119800</xdr:rowOff>
    </xdr:to>
    <xdr:sp macro="" textlink="">
      <xdr:nvSpPr>
        <xdr:cNvPr id="21" name="138 Flecha derecha">
          <a:extLst>
            <a:ext uri="{FF2B5EF4-FFF2-40B4-BE49-F238E27FC236}">
              <a16:creationId xmlns:a16="http://schemas.microsoft.com/office/drawing/2014/main" id="{C9D20472-F3EA-4428-9E2B-C8848F305DCF}"/>
            </a:ext>
          </a:extLst>
        </xdr:cNvPr>
        <xdr:cNvSpPr/>
      </xdr:nvSpPr>
      <xdr:spPr>
        <a:xfrm>
          <a:off x="9392479" y="7250216"/>
          <a:ext cx="275020" cy="380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2"/>
  <sheetViews>
    <sheetView zoomScaleNormal="100" workbookViewId="0">
      <selection activeCell="C10" sqref="C10"/>
    </sheetView>
  </sheetViews>
  <sheetFormatPr baseColWidth="10" defaultRowHeight="15" x14ac:dyDescent="0.25"/>
  <cols>
    <col min="1" max="1" width="1.140625" customWidth="1"/>
    <col min="2" max="2" width="141.140625" customWidth="1"/>
    <col min="3" max="3" width="8.85546875" customWidth="1"/>
    <col min="4" max="4" width="4.42578125" customWidth="1"/>
    <col min="5" max="5" width="7.42578125" customWidth="1"/>
    <col min="6" max="6" width="9" customWidth="1"/>
    <col min="7" max="7" width="10.5703125" customWidth="1"/>
    <col min="8" max="8" width="1.42578125" customWidth="1"/>
    <col min="9" max="9" width="101.42578125" customWidth="1"/>
    <col min="10" max="10" width="1.42578125" customWidth="1"/>
    <col min="11" max="11" width="31.140625" customWidth="1"/>
  </cols>
  <sheetData>
    <row r="1" spans="2:7" ht="7.5" customHeight="1" thickBot="1" x14ac:dyDescent="0.3"/>
    <row r="2" spans="2:7" ht="15.75" thickBot="1" x14ac:dyDescent="0.3">
      <c r="B2" s="59" t="s">
        <v>65</v>
      </c>
      <c r="C2" s="60" t="s">
        <v>0</v>
      </c>
      <c r="D2" s="60" t="s">
        <v>1</v>
      </c>
      <c r="E2" s="60" t="s">
        <v>11</v>
      </c>
      <c r="F2" s="60" t="s">
        <v>2</v>
      </c>
      <c r="G2" s="61" t="s">
        <v>10</v>
      </c>
    </row>
    <row r="3" spans="2:7" ht="7.5" customHeight="1" thickBot="1" x14ac:dyDescent="0.3"/>
    <row r="4" spans="2:7" ht="15.75" thickBot="1" x14ac:dyDescent="0.3">
      <c r="B4" s="69" t="s">
        <v>13</v>
      </c>
      <c r="C4" s="70"/>
      <c r="D4" s="70"/>
      <c r="E4" s="70"/>
      <c r="F4" s="71">
        <v>2.8E-5</v>
      </c>
      <c r="G4" s="72"/>
    </row>
    <row r="5" spans="2:7" ht="15.75" thickBot="1" x14ac:dyDescent="0.3">
      <c r="B5" s="86" t="s">
        <v>52</v>
      </c>
      <c r="C5" s="87"/>
      <c r="D5" s="88">
        <v>65</v>
      </c>
      <c r="E5" s="87"/>
      <c r="F5" s="89"/>
      <c r="G5" s="90"/>
    </row>
    <row r="6" spans="2:7" x14ac:dyDescent="0.25">
      <c r="B6" s="83" t="s">
        <v>54</v>
      </c>
      <c r="C6" s="84"/>
      <c r="D6" s="8"/>
      <c r="E6" s="85">
        <v>0.4</v>
      </c>
      <c r="G6" s="34"/>
    </row>
    <row r="7" spans="2:7" x14ac:dyDescent="0.25">
      <c r="B7" s="65" t="s">
        <v>55</v>
      </c>
      <c r="C7" s="4"/>
      <c r="D7" s="67"/>
      <c r="E7" s="27">
        <v>550</v>
      </c>
      <c r="G7" s="34"/>
    </row>
    <row r="8" spans="2:7" x14ac:dyDescent="0.25">
      <c r="B8" s="65" t="s">
        <v>53</v>
      </c>
      <c r="C8" s="4"/>
      <c r="D8" s="68"/>
      <c r="E8" s="27">
        <v>1.2</v>
      </c>
      <c r="F8" s="92"/>
      <c r="G8" s="73"/>
    </row>
    <row r="9" spans="2:7" ht="15.75" thickBot="1" x14ac:dyDescent="0.3">
      <c r="B9" s="66" t="s">
        <v>51</v>
      </c>
      <c r="C9" s="74"/>
      <c r="D9" s="74"/>
      <c r="E9" s="74"/>
      <c r="F9" s="91"/>
      <c r="G9" s="75">
        <v>0.3</v>
      </c>
    </row>
    <row r="10" spans="2:7" x14ac:dyDescent="0.25">
      <c r="B10" s="28" t="s">
        <v>64</v>
      </c>
      <c r="C10" s="62">
        <v>3623</v>
      </c>
      <c r="D10" s="24"/>
      <c r="E10" s="24"/>
      <c r="F10" s="24"/>
      <c r="G10" s="63"/>
    </row>
    <row r="11" spans="2:7" x14ac:dyDescent="0.25">
      <c r="B11" s="64" t="s">
        <v>70</v>
      </c>
      <c r="C11" s="5">
        <v>100</v>
      </c>
      <c r="D11" s="8"/>
      <c r="E11" s="8"/>
      <c r="F11" s="8"/>
      <c r="G11" s="3"/>
    </row>
    <row r="12" spans="2:7" x14ac:dyDescent="0.25">
      <c r="B12" s="64" t="s">
        <v>57</v>
      </c>
      <c r="C12" s="5">
        <v>120</v>
      </c>
      <c r="D12" s="8"/>
      <c r="E12" s="8"/>
      <c r="F12" s="8"/>
      <c r="G12" s="3"/>
    </row>
    <row r="13" spans="2:7" ht="15.75" thickBot="1" x14ac:dyDescent="0.3">
      <c r="B13" s="39" t="s">
        <v>58</v>
      </c>
      <c r="C13" s="76">
        <v>117</v>
      </c>
      <c r="D13" s="25"/>
      <c r="E13" s="25"/>
      <c r="F13" s="25"/>
      <c r="G13" s="77"/>
    </row>
    <row r="14" spans="2:7" x14ac:dyDescent="0.25">
      <c r="B14" s="28" t="s">
        <v>59</v>
      </c>
      <c r="C14" s="62">
        <v>714</v>
      </c>
      <c r="D14" s="24"/>
      <c r="E14" s="24"/>
      <c r="F14" s="24"/>
      <c r="G14" s="63"/>
    </row>
    <row r="15" spans="2:7" x14ac:dyDescent="0.25">
      <c r="B15" s="64" t="s">
        <v>60</v>
      </c>
      <c r="C15" s="5">
        <v>1602</v>
      </c>
      <c r="D15" s="8"/>
      <c r="E15" s="8"/>
      <c r="F15" s="8"/>
      <c r="G15" s="3"/>
    </row>
    <row r="16" spans="2:7" x14ac:dyDescent="0.25">
      <c r="B16" s="64" t="s">
        <v>61</v>
      </c>
      <c r="C16" s="5">
        <v>0</v>
      </c>
      <c r="D16" s="8"/>
      <c r="E16" s="8"/>
      <c r="F16" s="8"/>
      <c r="G16" s="3"/>
    </row>
    <row r="17" spans="2:9" ht="15.75" thickBot="1" x14ac:dyDescent="0.3">
      <c r="B17" s="39" t="s">
        <v>62</v>
      </c>
      <c r="C17" s="76">
        <v>104</v>
      </c>
      <c r="D17" s="25"/>
      <c r="E17" s="25"/>
      <c r="F17" s="25"/>
      <c r="G17" s="77"/>
      <c r="I17" s="42"/>
    </row>
    <row r="18" spans="2:9" ht="15" customHeight="1" x14ac:dyDescent="0.25">
      <c r="C18" s="78"/>
    </row>
    <row r="20" spans="2:9" x14ac:dyDescent="0.25">
      <c r="B20" s="44" t="s">
        <v>63</v>
      </c>
    </row>
    <row r="22" spans="2:9" x14ac:dyDescent="0.25">
      <c r="B22" t="s">
        <v>71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0"/>
  <sheetViews>
    <sheetView tabSelected="1" zoomScaleNormal="100" workbookViewId="0">
      <pane ySplit="22" topLeftCell="A23" activePane="bottomLeft" state="frozen"/>
      <selection activeCell="B52" sqref="B52"/>
      <selection pane="bottomLeft" activeCell="L55" sqref="L55"/>
    </sheetView>
  </sheetViews>
  <sheetFormatPr baseColWidth="10" defaultRowHeight="15" x14ac:dyDescent="0.25"/>
  <cols>
    <col min="1" max="1" width="1.28515625" customWidth="1"/>
    <col min="2" max="2" width="15.140625" customWidth="1"/>
    <col min="3" max="3" width="0.85546875" customWidth="1"/>
    <col min="4" max="4" width="32.28515625" customWidth="1"/>
    <col min="5" max="5" width="8" customWidth="1"/>
    <col min="6" max="6" width="6.28515625" customWidth="1"/>
    <col min="7" max="7" width="18.5703125" customWidth="1"/>
    <col min="8" max="8" width="6" customWidth="1"/>
    <col min="9" max="9" width="32.85546875" customWidth="1"/>
    <col min="10" max="10" width="7.28515625" customWidth="1"/>
    <col min="11" max="11" width="6.28515625" customWidth="1"/>
    <col min="12" max="12" width="50.42578125" customWidth="1"/>
    <col min="13" max="13" width="7" customWidth="1"/>
    <col min="14" max="14" width="25.5703125" customWidth="1"/>
    <col min="15" max="15" width="8.5703125" customWidth="1"/>
    <col min="16" max="16" width="5.7109375" customWidth="1"/>
    <col min="17" max="17" width="12" customWidth="1"/>
    <col min="18" max="18" width="6.140625" customWidth="1"/>
    <col min="19" max="19" width="20.85546875" customWidth="1"/>
    <col min="20" max="20" width="28.28515625" customWidth="1"/>
    <col min="21" max="21" width="8.7109375" customWidth="1"/>
    <col min="22" max="22" width="9.140625" customWidth="1"/>
    <col min="23" max="23" width="10.42578125" customWidth="1"/>
    <col min="24" max="24" width="5" customWidth="1"/>
  </cols>
  <sheetData>
    <row r="1" spans="2:21" ht="7.5" customHeight="1" thickBot="1" x14ac:dyDescent="0.3"/>
    <row r="2" spans="2:21" ht="24.75" customHeight="1" thickBot="1" x14ac:dyDescent="0.3">
      <c r="B2" s="110" t="s">
        <v>17</v>
      </c>
      <c r="C2" s="111"/>
      <c r="D2" s="111"/>
      <c r="E2" s="111"/>
      <c r="F2" s="111"/>
      <c r="G2" s="112"/>
      <c r="H2" s="18"/>
      <c r="I2" s="95" t="s">
        <v>92</v>
      </c>
      <c r="J2" s="96"/>
      <c r="K2" s="96"/>
      <c r="L2" s="97"/>
      <c r="M2" s="97"/>
      <c r="N2" s="97"/>
      <c r="O2" s="97"/>
      <c r="P2" s="97"/>
      <c r="Q2" s="97"/>
      <c r="R2" s="97"/>
      <c r="S2" s="97"/>
      <c r="T2" s="97"/>
      <c r="U2" s="98" t="s">
        <v>9</v>
      </c>
    </row>
    <row r="3" spans="2:21" ht="15" customHeight="1" x14ac:dyDescent="0.25">
      <c r="B3" s="113">
        <f>Parámetros!F4</f>
        <v>2.8E-5</v>
      </c>
      <c r="C3" s="139" t="s">
        <v>50</v>
      </c>
      <c r="D3" s="140"/>
      <c r="E3" s="140"/>
      <c r="F3" s="140"/>
      <c r="G3" s="141"/>
      <c r="H3" s="19"/>
      <c r="I3" s="115" t="s">
        <v>15</v>
      </c>
      <c r="J3" s="116"/>
      <c r="K3" s="117"/>
      <c r="L3" s="145" t="s">
        <v>88</v>
      </c>
      <c r="M3" s="145"/>
      <c r="N3" s="145"/>
      <c r="O3" s="145"/>
      <c r="P3" s="116"/>
      <c r="Q3" s="116"/>
      <c r="R3" s="116"/>
      <c r="S3" s="116"/>
      <c r="T3" s="153"/>
      <c r="U3" s="99" t="s">
        <v>74</v>
      </c>
    </row>
    <row r="4" spans="2:21" ht="15" customHeight="1" x14ac:dyDescent="0.25">
      <c r="B4" s="114"/>
      <c r="C4" s="142" t="s">
        <v>23</v>
      </c>
      <c r="D4" s="143"/>
      <c r="E4" s="143"/>
      <c r="F4" s="140"/>
      <c r="G4" s="141"/>
      <c r="H4" s="19"/>
      <c r="I4" s="118"/>
      <c r="J4" s="119"/>
      <c r="K4" s="120"/>
      <c r="L4" s="144" t="s">
        <v>72</v>
      </c>
      <c r="M4" s="144"/>
      <c r="N4" s="144"/>
      <c r="O4" s="144"/>
      <c r="P4" s="144"/>
      <c r="Q4" s="144"/>
      <c r="R4" s="144"/>
      <c r="S4" s="144"/>
      <c r="T4" s="147"/>
      <c r="U4" s="100" t="s">
        <v>75</v>
      </c>
    </row>
    <row r="5" spans="2:21" ht="15" customHeight="1" thickBot="1" x14ac:dyDescent="0.3">
      <c r="B5" s="2"/>
      <c r="F5" s="36"/>
      <c r="G5" s="30"/>
      <c r="H5" s="19"/>
      <c r="I5" s="121"/>
      <c r="J5" s="122"/>
      <c r="K5" s="123"/>
      <c r="L5" s="148" t="s">
        <v>26</v>
      </c>
      <c r="M5" s="148"/>
      <c r="N5" s="148"/>
      <c r="O5" s="148"/>
      <c r="P5" s="148"/>
      <c r="Q5" s="148"/>
      <c r="R5" s="148"/>
      <c r="S5" s="148"/>
      <c r="T5" s="149"/>
      <c r="U5" s="101" t="s">
        <v>76</v>
      </c>
    </row>
    <row r="6" spans="2:21" ht="6" customHeight="1" thickBot="1" x14ac:dyDescent="0.3">
      <c r="B6" s="2"/>
      <c r="G6" s="31"/>
      <c r="I6" s="102"/>
      <c r="J6" s="103"/>
      <c r="K6" s="103"/>
      <c r="L6" s="144"/>
      <c r="M6" s="144"/>
      <c r="N6" s="144"/>
      <c r="O6" s="144"/>
      <c r="P6" s="144"/>
      <c r="Q6" s="144"/>
      <c r="R6" s="144"/>
      <c r="S6" s="144"/>
      <c r="T6" s="144"/>
      <c r="U6" s="104"/>
    </row>
    <row r="7" spans="2:21" ht="17.25" customHeight="1" thickBot="1" x14ac:dyDescent="0.3">
      <c r="B7" s="2"/>
      <c r="G7" s="31"/>
      <c r="I7" s="136" t="s">
        <v>16</v>
      </c>
      <c r="J7" s="137"/>
      <c r="K7" s="138"/>
      <c r="L7" s="151" t="s">
        <v>40</v>
      </c>
      <c r="M7" s="151"/>
      <c r="N7" s="151"/>
      <c r="O7" s="151"/>
      <c r="P7" s="151"/>
      <c r="Q7" s="151"/>
      <c r="R7" s="151"/>
      <c r="S7" s="151"/>
      <c r="T7" s="152"/>
      <c r="U7" s="105" t="s">
        <v>77</v>
      </c>
    </row>
    <row r="8" spans="2:21" ht="6" customHeight="1" thickBot="1" x14ac:dyDescent="0.3">
      <c r="B8" s="2"/>
      <c r="G8" s="31"/>
      <c r="I8" s="106"/>
      <c r="J8" s="103"/>
      <c r="K8" s="103"/>
      <c r="L8" s="144"/>
      <c r="M8" s="144"/>
      <c r="N8" s="144"/>
      <c r="O8" s="144"/>
      <c r="P8" s="144"/>
      <c r="Q8" s="144"/>
      <c r="R8" s="144"/>
      <c r="S8" s="144"/>
      <c r="T8" s="144"/>
      <c r="U8" s="104"/>
    </row>
    <row r="9" spans="2:21" ht="15" customHeight="1" x14ac:dyDescent="0.25">
      <c r="B9" s="2"/>
      <c r="G9" s="31"/>
      <c r="I9" s="124" t="s">
        <v>6</v>
      </c>
      <c r="J9" s="125"/>
      <c r="K9" s="126"/>
      <c r="L9" s="145" t="s">
        <v>7</v>
      </c>
      <c r="M9" s="145"/>
      <c r="N9" s="145"/>
      <c r="O9" s="145"/>
      <c r="P9" s="145"/>
      <c r="Q9" s="145"/>
      <c r="R9" s="145"/>
      <c r="S9" s="145"/>
      <c r="T9" s="146"/>
      <c r="U9" s="99" t="s">
        <v>78</v>
      </c>
    </row>
    <row r="10" spans="2:21" x14ac:dyDescent="0.25">
      <c r="B10" s="2"/>
      <c r="G10" s="31"/>
      <c r="I10" s="127"/>
      <c r="J10" s="128"/>
      <c r="K10" s="129"/>
      <c r="L10" s="144" t="s">
        <v>8</v>
      </c>
      <c r="M10" s="144"/>
      <c r="N10" s="144"/>
      <c r="O10" s="144"/>
      <c r="P10" s="144"/>
      <c r="Q10" s="144"/>
      <c r="R10" s="144"/>
      <c r="S10" s="144"/>
      <c r="T10" s="147"/>
      <c r="U10" s="100" t="s">
        <v>79</v>
      </c>
    </row>
    <row r="11" spans="2:21" ht="15" customHeight="1" thickBot="1" x14ac:dyDescent="0.3">
      <c r="B11" s="2"/>
      <c r="G11" s="31"/>
      <c r="I11" s="130"/>
      <c r="J11" s="131"/>
      <c r="K11" s="132"/>
      <c r="L11" s="148" t="s">
        <v>28</v>
      </c>
      <c r="M11" s="148"/>
      <c r="N11" s="148"/>
      <c r="O11" s="148"/>
      <c r="P11" s="148"/>
      <c r="Q11" s="148"/>
      <c r="R11" s="148"/>
      <c r="S11" s="148"/>
      <c r="T11" s="149"/>
      <c r="U11" s="101" t="s">
        <v>80</v>
      </c>
    </row>
    <row r="12" spans="2:21" ht="6" customHeight="1" thickBot="1" x14ac:dyDescent="0.3">
      <c r="B12" s="2"/>
      <c r="G12" s="31"/>
      <c r="I12" s="103"/>
      <c r="J12" s="103"/>
      <c r="K12" s="103"/>
      <c r="L12" s="144"/>
      <c r="M12" s="144"/>
      <c r="N12" s="144"/>
      <c r="O12" s="144"/>
      <c r="P12" s="144"/>
      <c r="Q12" s="144"/>
      <c r="R12" s="144"/>
      <c r="S12" s="144"/>
      <c r="T12" s="144"/>
      <c r="U12" s="104"/>
    </row>
    <row r="13" spans="2:21" ht="15" customHeight="1" thickBot="1" x14ac:dyDescent="0.3">
      <c r="B13" s="2"/>
      <c r="G13" s="34"/>
      <c r="I13" s="133" t="s">
        <v>73</v>
      </c>
      <c r="J13" s="134"/>
      <c r="K13" s="135"/>
      <c r="L13" s="151" t="s">
        <v>89</v>
      </c>
      <c r="M13" s="151"/>
      <c r="N13" s="151"/>
      <c r="O13" s="151"/>
      <c r="P13" s="151"/>
      <c r="Q13" s="151"/>
      <c r="R13" s="151"/>
      <c r="S13" s="151"/>
      <c r="T13" s="152"/>
      <c r="U13" s="105" t="s">
        <v>81</v>
      </c>
    </row>
    <row r="14" spans="2:21" ht="6" customHeight="1" thickBot="1" x14ac:dyDescent="0.3">
      <c r="B14" s="2"/>
      <c r="G14" s="34"/>
      <c r="I14" s="6"/>
      <c r="L14" s="150"/>
      <c r="M14" s="150"/>
      <c r="N14" s="150"/>
      <c r="O14" s="150"/>
      <c r="P14" s="150"/>
      <c r="Q14" s="150"/>
      <c r="R14" s="150"/>
      <c r="S14" s="150"/>
      <c r="T14" s="150"/>
      <c r="U14" s="94"/>
    </row>
    <row r="15" spans="2:21" ht="30" customHeight="1" x14ac:dyDescent="0.25">
      <c r="B15" s="20"/>
      <c r="C15" s="17"/>
      <c r="D15" s="7"/>
      <c r="E15" s="7"/>
      <c r="F15" s="7"/>
      <c r="G15" s="21"/>
      <c r="H15" s="7"/>
      <c r="I15" s="165" t="s">
        <v>5</v>
      </c>
      <c r="J15" s="166"/>
      <c r="K15" s="167"/>
      <c r="L15" s="173" t="s">
        <v>39</v>
      </c>
      <c r="M15" s="173"/>
      <c r="N15" s="173"/>
      <c r="O15" s="173"/>
      <c r="P15" s="173"/>
      <c r="Q15" s="173"/>
      <c r="R15" s="173"/>
      <c r="S15" s="173"/>
      <c r="T15" s="174"/>
      <c r="U15" s="99" t="s">
        <v>82</v>
      </c>
    </row>
    <row r="16" spans="2:21" ht="15" customHeight="1" x14ac:dyDescent="0.25">
      <c r="B16" s="20"/>
      <c r="C16" s="17"/>
      <c r="D16" s="7"/>
      <c r="E16" s="7"/>
      <c r="F16" s="7"/>
      <c r="G16" s="21"/>
      <c r="H16" s="7"/>
      <c r="I16" s="168"/>
      <c r="J16" s="156"/>
      <c r="K16" s="169"/>
      <c r="L16" s="150" t="s">
        <v>22</v>
      </c>
      <c r="M16" s="150"/>
      <c r="N16" s="150"/>
      <c r="O16" s="150"/>
      <c r="P16" s="150"/>
      <c r="Q16" s="150"/>
      <c r="R16" s="150"/>
      <c r="S16" s="150"/>
      <c r="T16" s="161"/>
      <c r="U16" s="100" t="s">
        <v>83</v>
      </c>
    </row>
    <row r="17" spans="1:22" x14ac:dyDescent="0.25">
      <c r="B17" s="20"/>
      <c r="C17" s="17"/>
      <c r="D17" s="7"/>
      <c r="E17" s="7"/>
      <c r="F17" s="7"/>
      <c r="G17" s="21"/>
      <c r="H17" s="7"/>
      <c r="I17" s="168"/>
      <c r="J17" s="156"/>
      <c r="K17" s="169"/>
      <c r="L17" s="144" t="s">
        <v>93</v>
      </c>
      <c r="M17" s="144"/>
      <c r="N17" s="144"/>
      <c r="O17" s="144"/>
      <c r="P17" s="144"/>
      <c r="Q17" s="144"/>
      <c r="R17" s="144"/>
      <c r="S17" s="144"/>
      <c r="T17" s="147"/>
      <c r="U17" s="100" t="s">
        <v>84</v>
      </c>
    </row>
    <row r="18" spans="1:22" ht="15.75" thickBot="1" x14ac:dyDescent="0.3">
      <c r="B18" s="40"/>
      <c r="C18" s="41"/>
      <c r="D18" s="22"/>
      <c r="E18" s="22"/>
      <c r="F18" s="22"/>
      <c r="G18" s="23"/>
      <c r="H18" s="7"/>
      <c r="I18" s="170"/>
      <c r="J18" s="156"/>
      <c r="K18" s="169"/>
      <c r="L18" s="150" t="s">
        <v>12</v>
      </c>
      <c r="M18" s="150"/>
      <c r="N18" s="150"/>
      <c r="O18" s="150"/>
      <c r="P18" s="150"/>
      <c r="Q18" s="150"/>
      <c r="R18" s="150"/>
      <c r="S18" s="150"/>
      <c r="T18" s="161"/>
      <c r="U18" s="100" t="s">
        <v>85</v>
      </c>
    </row>
    <row r="19" spans="1:22" ht="15.75" thickBot="1" x14ac:dyDescent="0.3">
      <c r="B19" s="17"/>
      <c r="C19" s="17"/>
      <c r="D19" s="43"/>
      <c r="E19" s="7"/>
      <c r="F19" s="7"/>
      <c r="G19" s="7"/>
      <c r="H19" s="7"/>
      <c r="I19" s="170"/>
      <c r="J19" s="156"/>
      <c r="K19" s="169"/>
      <c r="L19" s="150" t="s">
        <v>27</v>
      </c>
      <c r="M19" s="150"/>
      <c r="N19" s="150"/>
      <c r="O19" s="150"/>
      <c r="P19" s="150"/>
      <c r="Q19" s="150"/>
      <c r="R19" s="150"/>
      <c r="S19" s="150"/>
      <c r="T19" s="161"/>
      <c r="U19" s="100" t="s">
        <v>86</v>
      </c>
    </row>
    <row r="20" spans="1:22" ht="15" customHeight="1" thickBot="1" x14ac:dyDescent="0.3">
      <c r="B20" s="1" t="s">
        <v>41</v>
      </c>
      <c r="C20" s="17"/>
      <c r="D20" s="93" t="s">
        <v>68</v>
      </c>
      <c r="E20" s="7"/>
      <c r="F20" s="7"/>
      <c r="G20" s="93" t="str">
        <f>IF(B3&gt;0,Chequeo!$B$20)</f>
        <v>CORRECTO</v>
      </c>
      <c r="H20" s="7"/>
      <c r="I20" s="171"/>
      <c r="J20" s="172"/>
      <c r="K20" s="160"/>
      <c r="L20" s="175" t="s">
        <v>21</v>
      </c>
      <c r="M20" s="175"/>
      <c r="N20" s="175"/>
      <c r="O20" s="175"/>
      <c r="P20" s="175"/>
      <c r="Q20" s="175"/>
      <c r="R20" s="175"/>
      <c r="S20" s="175"/>
      <c r="T20" s="176"/>
      <c r="U20" s="101" t="s">
        <v>87</v>
      </c>
    </row>
    <row r="21" spans="1:22" ht="6" customHeight="1" x14ac:dyDescent="0.25">
      <c r="B21" s="17"/>
      <c r="C21" s="1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5"/>
    </row>
    <row r="22" spans="1:22" ht="7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6"/>
      <c r="P22" s="1"/>
      <c r="Q22" s="1"/>
      <c r="R22" s="1"/>
      <c r="S22" s="1"/>
      <c r="T22" s="1"/>
      <c r="U22" s="1"/>
      <c r="V22" s="1"/>
    </row>
    <row r="23" spans="1:22" ht="4.5" customHeight="1" x14ac:dyDescent="0.25"/>
    <row r="24" spans="1:22" ht="17.25" x14ac:dyDescent="0.25">
      <c r="B24" s="9" t="s">
        <v>24</v>
      </c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11"/>
      <c r="Q24" s="11"/>
      <c r="R24" s="11"/>
      <c r="S24" s="11"/>
      <c r="T24" s="11"/>
    </row>
    <row r="25" spans="1:22" ht="6" customHeight="1" x14ac:dyDescent="0.25">
      <c r="B25" s="12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22" ht="6" customHeight="1" thickBot="1" x14ac:dyDescent="0.3"/>
    <row r="27" spans="1:22" ht="15.75" thickBot="1" x14ac:dyDescent="0.3">
      <c r="B27" s="180" t="s">
        <v>49</v>
      </c>
      <c r="I27" s="202" t="s">
        <v>97</v>
      </c>
      <c r="J27" s="206">
        <f>Parámetros!C10+Parámetros!C14</f>
        <v>4337</v>
      </c>
      <c r="L27" s="109" t="s">
        <v>96</v>
      </c>
      <c r="M27" s="79">
        <f>(J27*0.95)+(J29*0.225)</f>
        <v>4579.8249999999998</v>
      </c>
      <c r="N27" s="13"/>
    </row>
    <row r="28" spans="1:22" ht="15.75" thickBot="1" x14ac:dyDescent="0.3">
      <c r="B28" s="181"/>
      <c r="I28" s="203"/>
      <c r="J28" s="207"/>
      <c r="K28" s="8"/>
      <c r="L28" s="13"/>
      <c r="M28" s="13"/>
      <c r="N28" s="13"/>
    </row>
    <row r="29" spans="1:22" ht="15.75" thickBot="1" x14ac:dyDescent="0.3">
      <c r="B29" s="181"/>
      <c r="D29" s="193" t="s">
        <v>43</v>
      </c>
      <c r="E29" s="194"/>
      <c r="I29" s="204" t="s">
        <v>98</v>
      </c>
      <c r="J29" s="208">
        <f>(Parámetros!C11+Parámetros!C12+Parámetros!C13)+(Parámetros!C15+Parámetros!C16+Parámetros!C17)</f>
        <v>2043</v>
      </c>
      <c r="N29" s="13"/>
    </row>
    <row r="30" spans="1:22" ht="15.75" thickBot="1" x14ac:dyDescent="0.3">
      <c r="B30" s="181"/>
      <c r="D30" s="26" t="s">
        <v>19</v>
      </c>
      <c r="E30" s="50">
        <f>Parámetros!E$6*Parámetros!E$7*Parámetros!E$8*Parámetros!G$9</f>
        <v>79.2</v>
      </c>
      <c r="I30" s="205" t="s">
        <v>56</v>
      </c>
      <c r="J30" s="209"/>
      <c r="L30" s="56" t="s">
        <v>37</v>
      </c>
      <c r="M30" s="48">
        <f>Parámetros!E$8</f>
        <v>1.2</v>
      </c>
    </row>
    <row r="31" spans="1:22" ht="15.75" thickBot="1" x14ac:dyDescent="0.3">
      <c r="B31" s="181"/>
      <c r="D31" s="45" t="s">
        <v>44</v>
      </c>
      <c r="E31" s="47">
        <f>Parámetros!D$5-0.001</f>
        <v>64.998999999999995</v>
      </c>
      <c r="G31" s="188" t="s">
        <v>95</v>
      </c>
      <c r="L31" s="57" t="s">
        <v>47</v>
      </c>
      <c r="M31" s="58">
        <f>(((M27+J34)*0.016)/(Parámetros!G9*Chequeo!J34))</f>
        <v>1.1635939393939394</v>
      </c>
      <c r="N31" s="55" t="str">
        <f>IF(M30&gt;M31,Chequeo!B20)</f>
        <v>CORRECTO</v>
      </c>
      <c r="S31" s="29" t="s">
        <v>45</v>
      </c>
      <c r="T31" s="107" t="s">
        <v>90</v>
      </c>
    </row>
    <row r="32" spans="1:22" ht="15.75" thickBot="1" x14ac:dyDescent="0.3">
      <c r="B32" s="181"/>
      <c r="D32" s="200" t="str">
        <f>IF(E30&gt;E31,Chequeo!B20)</f>
        <v>CORRECTO</v>
      </c>
      <c r="E32" s="201"/>
      <c r="G32" s="189"/>
      <c r="K32" s="8"/>
      <c r="L32" s="49" t="s">
        <v>48</v>
      </c>
      <c r="M32" s="52">
        <v>1.2</v>
      </c>
      <c r="N32" s="55" t="str">
        <f>IF((M30-0.001)&lt;1.2,Chequeo!B20)</f>
        <v>CORRECTO</v>
      </c>
      <c r="S32" s="35" t="s">
        <v>14</v>
      </c>
      <c r="T32" s="108" t="s">
        <v>91</v>
      </c>
    </row>
    <row r="33" spans="2:20" ht="15.75" thickBot="1" x14ac:dyDescent="0.3">
      <c r="B33" s="181"/>
      <c r="G33" s="190"/>
    </row>
    <row r="34" spans="2:20" ht="15.75" thickBot="1" x14ac:dyDescent="0.3">
      <c r="B34" s="181"/>
      <c r="D34" s="193" t="s">
        <v>94</v>
      </c>
      <c r="E34" s="194"/>
      <c r="I34" s="28" t="s">
        <v>38</v>
      </c>
      <c r="J34" s="51">
        <f>Parámetros!E$6*Parámetros!E$7</f>
        <v>220</v>
      </c>
      <c r="N34" s="13"/>
    </row>
    <row r="35" spans="2:20" ht="15.75" thickBot="1" x14ac:dyDescent="0.3">
      <c r="B35" s="181"/>
      <c r="D35" s="183">
        <f>Parámetros!E6</f>
        <v>0.4</v>
      </c>
      <c r="E35" s="184"/>
      <c r="I35" s="37" t="s">
        <v>29</v>
      </c>
      <c r="J35" s="54">
        <f>2*(Parámetros!E$6+Parámetros!E$7)</f>
        <v>1100.8</v>
      </c>
      <c r="L35" s="82" t="s">
        <v>42</v>
      </c>
      <c r="M35" s="36"/>
      <c r="N35" s="80" t="s">
        <v>3</v>
      </c>
      <c r="O35" s="81">
        <f>(Parámetros!G$9*Chequeo!J34*(Parámetros!E$8+Chequeo!J36))/((Parámetros!F$4*3600)*Chequeo!J35*((Parámetros!E$8/2)+Chequeo!J36))</f>
        <v>1.0409907070974476</v>
      </c>
      <c r="P35" s="36"/>
      <c r="Q35" s="82" t="str">
        <f>IF(O35&lt;48,Chequeo!B20)</f>
        <v>CORRECTO</v>
      </c>
    </row>
    <row r="36" spans="2:20" ht="15" customHeight="1" thickBot="1" x14ac:dyDescent="0.3">
      <c r="B36" s="181"/>
      <c r="D36" s="200" t="str">
        <f>IF((D35-0.001)&lt;0.4,Chequeo!B20)</f>
        <v>CORRECTO</v>
      </c>
      <c r="E36" s="201"/>
      <c r="I36" s="38" t="s">
        <v>30</v>
      </c>
      <c r="J36" s="53">
        <f>J$34/J$35</f>
        <v>0.19985465116279072</v>
      </c>
      <c r="K36" s="8"/>
    </row>
    <row r="37" spans="2:20" ht="15" customHeight="1" x14ac:dyDescent="0.25">
      <c r="B37" s="181"/>
    </row>
    <row r="38" spans="2:20" ht="15" customHeight="1" x14ac:dyDescent="0.25">
      <c r="B38" s="181"/>
      <c r="D38" s="32"/>
      <c r="I38" s="17"/>
      <c r="J38" s="17"/>
    </row>
    <row r="39" spans="2:20" ht="15" customHeight="1" x14ac:dyDescent="0.25">
      <c r="B39" s="181"/>
      <c r="D39" s="32" t="s">
        <v>18</v>
      </c>
      <c r="J39" s="17"/>
      <c r="L39" s="17"/>
    </row>
    <row r="40" spans="2:20" ht="6" customHeight="1" thickBot="1" x14ac:dyDescent="0.3">
      <c r="B40" s="181"/>
    </row>
    <row r="41" spans="2:20" x14ac:dyDescent="0.25">
      <c r="B41" s="181"/>
      <c r="D41" s="195" t="s">
        <v>31</v>
      </c>
      <c r="E41" s="196"/>
      <c r="G41" s="187" t="s">
        <v>4</v>
      </c>
      <c r="H41" s="166"/>
      <c r="I41" s="166"/>
      <c r="J41" s="166"/>
      <c r="K41" s="24"/>
      <c r="L41" s="46" t="s">
        <v>25</v>
      </c>
      <c r="M41" s="33"/>
      <c r="N41" s="33"/>
      <c r="O41" s="33"/>
      <c r="P41" s="33"/>
      <c r="Q41" s="33"/>
      <c r="R41" s="33"/>
      <c r="S41" s="33"/>
      <c r="T41" s="14"/>
    </row>
    <row r="42" spans="2:20" ht="6" customHeight="1" x14ac:dyDescent="0.25">
      <c r="B42" s="181"/>
      <c r="D42" s="197"/>
      <c r="E42" s="159"/>
      <c r="G42" s="157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9"/>
    </row>
    <row r="43" spans="2:20" ht="15" customHeight="1" x14ac:dyDescent="0.25">
      <c r="B43" s="181"/>
      <c r="D43" s="197"/>
      <c r="E43" s="159"/>
      <c r="G43" s="191" t="s">
        <v>20</v>
      </c>
      <c r="H43" s="192"/>
      <c r="I43" s="192"/>
      <c r="J43" s="192"/>
      <c r="K43" s="156"/>
      <c r="L43" s="162" t="s">
        <v>46</v>
      </c>
      <c r="M43" s="162"/>
      <c r="N43" s="162"/>
      <c r="O43" s="163"/>
      <c r="P43" s="156"/>
      <c r="Q43" s="162" t="s">
        <v>69</v>
      </c>
      <c r="R43" s="162"/>
      <c r="S43" s="162"/>
      <c r="T43" s="177"/>
    </row>
    <row r="44" spans="2:20" ht="15" customHeight="1" x14ac:dyDescent="0.25">
      <c r="B44" s="181"/>
      <c r="D44" s="197"/>
      <c r="E44" s="159"/>
      <c r="G44" s="191"/>
      <c r="H44" s="192"/>
      <c r="I44" s="192"/>
      <c r="J44" s="192"/>
      <c r="K44" s="156"/>
      <c r="L44" s="162"/>
      <c r="M44" s="162"/>
      <c r="N44" s="162"/>
      <c r="O44" s="163"/>
      <c r="P44" s="156"/>
      <c r="Q44" s="178"/>
      <c r="R44" s="178"/>
      <c r="S44" s="178"/>
      <c r="T44" s="179"/>
    </row>
    <row r="45" spans="2:20" ht="6" customHeight="1" x14ac:dyDescent="0.25">
      <c r="B45" s="181"/>
      <c r="D45" s="197"/>
      <c r="E45" s="159"/>
      <c r="G45" s="157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9"/>
    </row>
    <row r="46" spans="2:20" x14ac:dyDescent="0.25">
      <c r="B46" s="181"/>
      <c r="D46" s="197"/>
      <c r="E46" s="159"/>
      <c r="G46" s="185" t="s">
        <v>66</v>
      </c>
      <c r="H46" s="156"/>
      <c r="I46" s="156"/>
      <c r="J46" s="156"/>
      <c r="K46" s="8"/>
      <c r="L46" s="164" t="s">
        <v>67</v>
      </c>
      <c r="M46" s="156"/>
      <c r="N46" s="156"/>
      <c r="O46" s="156"/>
      <c r="Q46" s="156"/>
      <c r="R46" s="156"/>
      <c r="S46" s="156"/>
      <c r="T46" s="169"/>
    </row>
    <row r="47" spans="2:20" ht="6" customHeight="1" x14ac:dyDescent="0.25">
      <c r="B47" s="181"/>
      <c r="D47" s="197"/>
      <c r="E47" s="159"/>
      <c r="G47" s="157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9"/>
    </row>
    <row r="48" spans="2:20" ht="15" customHeight="1" x14ac:dyDescent="0.25">
      <c r="B48" s="181"/>
      <c r="D48" s="197"/>
      <c r="E48" s="159"/>
      <c r="G48" s="2" t="s">
        <v>34</v>
      </c>
      <c r="K48" s="8"/>
      <c r="L48" s="155" t="s">
        <v>35</v>
      </c>
      <c r="M48" s="156"/>
      <c r="N48" s="156"/>
      <c r="O48" s="156"/>
      <c r="T48" s="34"/>
    </row>
    <row r="49" spans="2:20" ht="6" customHeight="1" x14ac:dyDescent="0.25">
      <c r="B49" s="181"/>
      <c r="D49" s="197"/>
      <c r="E49" s="159"/>
      <c r="G49" s="157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9"/>
    </row>
    <row r="50" spans="2:20" ht="15.75" thickBot="1" x14ac:dyDescent="0.3">
      <c r="B50" s="182"/>
      <c r="D50" s="198"/>
      <c r="E50" s="199"/>
      <c r="G50" s="186" t="s">
        <v>32</v>
      </c>
      <c r="H50" s="172"/>
      <c r="I50" s="172"/>
      <c r="J50" s="172"/>
      <c r="K50" s="25"/>
      <c r="L50" s="154" t="s">
        <v>36</v>
      </c>
      <c r="M50" s="154"/>
      <c r="N50" s="154"/>
      <c r="O50" s="154"/>
      <c r="P50" s="25"/>
      <c r="Q50" s="154" t="s">
        <v>33</v>
      </c>
      <c r="R50" s="154"/>
      <c r="S50" s="154"/>
      <c r="T50" s="160"/>
    </row>
  </sheetData>
  <sheetProtection algorithmName="SHA-512" hashValue="ODF03AJbcrC2Adyn2g5w5Um4kyFvoaXh6Y6v0wec/0AZEU4XD1PMXbJXfBREJkEsAYQg57Euxw1BTr/o/+/J1g==" saltValue="aPe1xy+w+ZDfWN3OnXIxvQ==" spinCount="100000" sheet="1" objects="1" scenarios="1" selectLockedCells="1" selectUnlockedCells="1"/>
  <mergeCells count="56">
    <mergeCell ref="B27:B50"/>
    <mergeCell ref="D35:E35"/>
    <mergeCell ref="G46:J46"/>
    <mergeCell ref="G50:J50"/>
    <mergeCell ref="G41:J41"/>
    <mergeCell ref="G31:G33"/>
    <mergeCell ref="G43:J44"/>
    <mergeCell ref="D29:E29"/>
    <mergeCell ref="D34:E34"/>
    <mergeCell ref="D41:E50"/>
    <mergeCell ref="D32:E32"/>
    <mergeCell ref="D36:E36"/>
    <mergeCell ref="I27:I28"/>
    <mergeCell ref="I29:I30"/>
    <mergeCell ref="J27:J28"/>
    <mergeCell ref="J29:J30"/>
    <mergeCell ref="L18:T18"/>
    <mergeCell ref="L19:T19"/>
    <mergeCell ref="G47:T47"/>
    <mergeCell ref="G49:T49"/>
    <mergeCell ref="P43:P44"/>
    <mergeCell ref="L43:O44"/>
    <mergeCell ref="L46:O46"/>
    <mergeCell ref="I15:K20"/>
    <mergeCell ref="L16:T16"/>
    <mergeCell ref="L17:T17"/>
    <mergeCell ref="L15:T15"/>
    <mergeCell ref="L20:T20"/>
    <mergeCell ref="Q46:T46"/>
    <mergeCell ref="K43:K44"/>
    <mergeCell ref="Q43:T44"/>
    <mergeCell ref="L50:O50"/>
    <mergeCell ref="L48:O48"/>
    <mergeCell ref="G42:T42"/>
    <mergeCell ref="G45:T45"/>
    <mergeCell ref="Q50:T50"/>
    <mergeCell ref="L3:T3"/>
    <mergeCell ref="L4:T4"/>
    <mergeCell ref="L5:T5"/>
    <mergeCell ref="L6:T6"/>
    <mergeCell ref="L7:T7"/>
    <mergeCell ref="L8:T8"/>
    <mergeCell ref="L9:T9"/>
    <mergeCell ref="L10:T10"/>
    <mergeCell ref="L11:T11"/>
    <mergeCell ref="L14:T14"/>
    <mergeCell ref="L12:T12"/>
    <mergeCell ref="L13:T13"/>
    <mergeCell ref="B2:G2"/>
    <mergeCell ref="B3:B4"/>
    <mergeCell ref="I3:K5"/>
    <mergeCell ref="I9:K11"/>
    <mergeCell ref="I13:K13"/>
    <mergeCell ref="I7:K7"/>
    <mergeCell ref="C3:G3"/>
    <mergeCell ref="C4:G4"/>
  </mergeCells>
  <pageMargins left="0.7" right="0.7" top="0.75" bottom="0.75" header="0.3" footer="0.3"/>
  <pageSetup paperSize="9" orientation="portrait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Parámetros</vt:lpstr>
      <vt:lpstr>Chequeo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NOVAL DE LA ROZA</dc:creator>
  <cp:lastModifiedBy>JOSE JULIAN TEMPRADO PEREZ</cp:lastModifiedBy>
  <dcterms:created xsi:type="dcterms:W3CDTF">2021-09-21T07:02:28Z</dcterms:created>
  <dcterms:modified xsi:type="dcterms:W3CDTF">2024-02-29T10:57:29Z</dcterms:modified>
</cp:coreProperties>
</file>