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emprado\Desktop\Sistema urbano de drenaje sostenible\"/>
    </mc:Choice>
  </mc:AlternateContent>
  <xr:revisionPtr revIDLastSave="0" documentId="8_{17031610-186D-486C-B0DE-E21377EB40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rámetros" sheetId="1" r:id="rId1"/>
    <sheet name="Cheque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2" l="1"/>
  <c r="J35" i="2"/>
  <c r="M32" i="2"/>
  <c r="J30" i="2"/>
  <c r="F4" i="1"/>
  <c r="E30" i="2"/>
  <c r="J39" i="2" l="1"/>
  <c r="J28" i="2" l="1"/>
  <c r="M28" i="2" l="1"/>
  <c r="E31" i="2"/>
  <c r="D32" i="2" s="1"/>
  <c r="E35" i="2" l="1"/>
  <c r="M34" i="2"/>
  <c r="M31" i="2"/>
  <c r="M37" i="2" l="1"/>
  <c r="N37" i="2" s="1"/>
  <c r="E36" i="2"/>
  <c r="D37" i="2" s="1"/>
  <c r="J38" i="2"/>
  <c r="M35" i="2" l="1"/>
  <c r="J40" i="2"/>
  <c r="O41" i="2" s="1"/>
  <c r="M29" i="2"/>
  <c r="N34" i="2" l="1"/>
  <c r="M39" i="2"/>
  <c r="Q41" i="2"/>
  <c r="N31" i="2"/>
  <c r="N29" i="2"/>
  <c r="B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SALVADOR NOVAL DE LA ROZA</author>
  </authors>
  <commentList>
    <comment ref="L29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RATIOS CONFORME A O.P.O.U.A. (JARDÍN DE LLUVIA 5:1).
</t>
        </r>
      </text>
    </comment>
    <comment ref="E30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( Resguardo x Ancho x Largo )  --&gt; La laminación se hace en el resguardo (el K del mantillo es del orden de 10 mm/hr y la tormenta tipo es de 48 mm/hr).
Además hay que tener en cuenta que cada m2 de jardín debe drenar su propia lluvia y la de sus cuenca vertiente.
 </t>
        </r>
      </text>
    </comment>
    <comment ref="L32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CALCULADO CONSIDERANDO UNA TORMENTA DE 16 MM (0,016 METROS)</t>
        </r>
      </text>
    </comment>
    <comment ref="M32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     </t>
        </r>
        <r>
          <rPr>
            <u/>
            <sz val="9"/>
            <color indexed="81"/>
            <rFont val="Tahoma"/>
            <family val="2"/>
          </rPr>
          <t>(Superf. "homogeneizada"  drenada + Superf. SUDS) x 0,016</t>
        </r>
        <r>
          <rPr>
            <sz val="9"/>
            <color indexed="81"/>
            <rFont val="Tahoma"/>
            <family val="2"/>
          </rPr>
          <t xml:space="preserve">
                           Superf. SUDS x Índice de huecos</t>
        </r>
      </text>
    </comment>
    <comment ref="E35" authorId="0" shapeId="0" xr:uid="{4426E0F3-1880-4D6C-B0AF-1D2E3C7397C7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PERMITE COMPROBAR QUE EL JARDÍN DE LLUVIA PROPUESTO ESTÁ ENCAJADO DENTRO DE LA SUPERFICIE DE PARCELA COMPUTADA COMO PERMEABLE.</t>
        </r>
      </text>
    </comment>
    <comment ref="J35" authorId="0" shapeId="0" xr:uid="{46B5EB9C-3D7D-40D5-9B85-B4574A351AF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Tormenta asociada a 20 minutos y 10 años (O.P.O.U.A.).</t>
        </r>
      </text>
    </comment>
    <comment ref="M35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Volumen acumulado / Superficie de SUDS</t>
        </r>
      </text>
    </comment>
    <comment ref="M37" authorId="0" shapeId="0" xr:uid="{663FF192-6EFB-443F-92AC-D0E7A59AAE45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Debe haber una correlación entre el resguardo y el espesor del SUDS para asegurar que el SUDS es capaz de desaguar el volumen acumulado en el resguardo.</t>
        </r>
      </text>
    </comment>
    <comment ref="M39" authorId="0" shapeId="0" xr:uid="{4653E8F8-E61F-4667-9654-5E88828DA990}">
      <text>
        <r>
          <rPr>
            <b/>
            <sz val="9"/>
            <color indexed="81"/>
            <rFont val="Tahoma"/>
            <family val="2"/>
          </rPr>
          <t>SALVADOR NOVAL DE LA ROZA:</t>
        </r>
        <r>
          <rPr>
            <sz val="9"/>
            <color indexed="81"/>
            <rFont val="Tahoma"/>
            <family val="2"/>
          </rPr>
          <t xml:space="preserve">
Asumiendo K&gt; 10 mm/h</t>
        </r>
      </text>
    </comment>
  </commentList>
</comments>
</file>

<file path=xl/sharedStrings.xml><?xml version="1.0" encoding="utf-8"?>
<sst xmlns="http://schemas.openxmlformats.org/spreadsheetml/2006/main" count="108" uniqueCount="108">
  <si>
    <t>m2</t>
  </si>
  <si>
    <t>m3</t>
  </si>
  <si>
    <t>m/s</t>
  </si>
  <si>
    <t>Tiempo de desagüe (horas)</t>
  </si>
  <si>
    <t xml:space="preserve">Retranqueos </t>
  </si>
  <si>
    <t>Documentos adicionales (en función del diseño)</t>
  </si>
  <si>
    <t>Planos de detalle</t>
  </si>
  <si>
    <t xml:space="preserve"> - Pozo PRE (limpieza) y pozo POST (rebosadero).
</t>
  </si>
  <si>
    <t xml:space="preserve"> - Detalle arquetón toma de bombeo.</t>
  </si>
  <si>
    <t>Nº</t>
  </si>
  <si>
    <t>Tanto por 1</t>
  </si>
  <si>
    <t>m</t>
  </si>
  <si>
    <t xml:space="preserve"> - Ficha bombas propuestas.</t>
  </si>
  <si>
    <r>
      <t xml:space="preserve">K: Coeficiente de permeabilidad del terreno </t>
    </r>
    <r>
      <rPr>
        <b/>
        <sz val="11"/>
        <color rgb="FFFF0000"/>
        <rFont val="Calibri"/>
        <family val="2"/>
        <scheme val="minor"/>
      </rPr>
      <t>según ensayo de permeabilidad en zanja</t>
    </r>
  </si>
  <si>
    <t>Doc. Solución Elegida</t>
  </si>
  <si>
    <t>Planos de planta (en dwg y PDF)</t>
  </si>
  <si>
    <t>Perfil longitudinal (en dwg y PDF)</t>
  </si>
  <si>
    <t>K: Coeficiente de permeabilidad (m/s)</t>
  </si>
  <si>
    <t>Comprobaciones adicionales:</t>
  </si>
  <si>
    <t>Capas del SUDS</t>
  </si>
  <si>
    <t xml:space="preserve"> - Cualquier documento adicional (escrito o gráfico) que permita definir la solución planteada por el proyectista.</t>
  </si>
  <si>
    <t xml:space="preserve"> - Ficha y detalles de los pavimentos drenantes (baldosas / adoquines / césped armado / …).</t>
  </si>
  <si>
    <r>
      <t xml:space="preserve"> K &gt;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(bueno o muy bueno) --&gt; </t>
    </r>
    <r>
      <rPr>
        <b/>
        <sz val="11"/>
        <color rgb="FF00B050"/>
        <rFont val="Calibri"/>
        <family val="2"/>
        <scheme val="minor"/>
      </rPr>
      <t>Preferentemente infiltración</t>
    </r>
  </si>
  <si>
    <r>
      <t xml:space="preserve"> K &gt; 10</t>
    </r>
    <r>
      <rPr>
        <b/>
        <vertAlign val="superscript"/>
        <sz val="11"/>
        <color theme="1"/>
        <rFont val="Calibri"/>
        <family val="2"/>
        <scheme val="minor"/>
      </rPr>
      <t xml:space="preserve">-5 </t>
    </r>
    <r>
      <rPr>
        <b/>
        <sz val="11"/>
        <color theme="1"/>
        <rFont val="Calibri"/>
        <family val="2"/>
        <scheme val="minor"/>
      </rPr>
      <t xml:space="preserve">(bueno o muy bueno) </t>
    </r>
  </si>
  <si>
    <t>Comprobar los señalados por la norma zonal + 3 metros a linderos + 8 metros a edificacion + 30 metros a fosas sépticas.</t>
  </si>
  <si>
    <t xml:space="preserve"> - Cubiertas verdes (ubicación y dimensiones de las zonas vegetadas y/o del SUDS / indicación de pendientes hacia el SUDS).</t>
  </si>
  <si>
    <t xml:space="preserve"> - Ficha registros singulares (pozo PRE, pozo POST, arquetas intermedias vinculadas a SUDS, arquetas de desagüe en cubierta, ….)</t>
  </si>
  <si>
    <t xml:space="preserve"> - Cubiertas verdes (capas, canaletas de desagüe, murete, arqueta de desagüe, canaletas, rebosaderos, etc).</t>
  </si>
  <si>
    <t>Resguardo mínimo exigible sobre el SUDS (m)</t>
  </si>
  <si>
    <t>Perímetro del SUDS (m)</t>
  </si>
  <si>
    <t>Superficie SUDS / Perímetro SUDS</t>
  </si>
  <si>
    <t>JARDINES DE LLUVIA</t>
  </si>
  <si>
    <t>Pozos de observación y mantenimiento</t>
  </si>
  <si>
    <t>Se recomienda 0,15 metros de diámetro (tubería vertical perforada de PVC).</t>
  </si>
  <si>
    <t>Elemento disipador de energía</t>
  </si>
  <si>
    <t>Se recomienda situar un elemento disipador conforme al detalle propuesto.</t>
  </si>
  <si>
    <t>Jardines de lluvia</t>
  </si>
  <si>
    <t xml:space="preserve"> - Ficha y detalles elementos de infiltración (celdas plásticas / geotextiles permeables / geomallas impermables / tubos ranurados de drenaje /  …).</t>
  </si>
  <si>
    <t>S. PERM. (m2)</t>
  </si>
  <si>
    <t>Espesor mínimo de capa de almacenamiento (m)</t>
  </si>
  <si>
    <t>Superficie del SUDS (m2)</t>
  </si>
  <si>
    <r>
      <t xml:space="preserve"> - Características de las capas drenantes y/o de almacenamiento propuestas (granulometría, índice de huecos, permeabilidad, etc). 
   </t>
    </r>
    <r>
      <rPr>
        <sz val="11"/>
        <color rgb="FF00B050"/>
        <rFont val="Calibri"/>
        <family val="2"/>
        <scheme val="minor"/>
      </rPr>
      <t>Se recomiendan los siguientes materiales: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Gravas (Granulometría según plano detalle), Zahorra Artificial Drenante PG-3 Artículo 510, Gravillín (según capítulo Ord. Proy. Urb. Alc).</t>
    </r>
  </si>
  <si>
    <t xml:space="preserve"> - Pozo viario + Pozo final parcela +  Pozo post (rebosadero) + SUDS + Pozo pre (limpieza) + Imbornal desfavorable</t>
  </si>
  <si>
    <t>CORRECTO</t>
  </si>
  <si>
    <t>¿Volumen útil &gt; Volumen propuesto?</t>
  </si>
  <si>
    <t>¿Superf. permeable &gt; Superficie jardín luvia?</t>
  </si>
  <si>
    <t>Volumen propuesto (m3)</t>
  </si>
  <si>
    <t>Doc. Esenciales</t>
  </si>
  <si>
    <t>Se recomienda que la propuesta se ajuste al detalle tipo del catálogo municipal en lo relativo a capas, materiales, dimensiones y elementos.</t>
  </si>
  <si>
    <t>¿Espesor de capa de almacenamiento propuesta (m)?</t>
  </si>
  <si>
    <t>¿Resguardo propuesto sobre SUDS (m)?</t>
  </si>
  <si>
    <r>
      <t xml:space="preserve"> K &lt;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(pobre o muy pobre) --&gt; </t>
    </r>
    <r>
      <rPr>
        <b/>
        <sz val="11"/>
        <color rgb="FF00B050"/>
        <rFont val="Calibri"/>
        <family val="2"/>
        <scheme val="minor"/>
      </rPr>
      <t>Preferentemente laminación</t>
    </r>
  </si>
  <si>
    <t>Celdas a rellenar por proyectista.</t>
  </si>
  <si>
    <t>ANCHO DE JARDÍN PROPUESTO</t>
  </si>
  <si>
    <t>LARGO DE JARDÍN PROPUESTO</t>
  </si>
  <si>
    <t>VOLUMEN ÚTIL PROPUESTO (CAPA DE ALMACENAMIENTO BAJO RASANTE DEL JARDÍN)</t>
  </si>
  <si>
    <t>ÍNDICE DE HUECOS DE LA CAPA DE ALMACENAMIENTO</t>
  </si>
  <si>
    <t>ESPESOR DE CAPA DE ALMACENAMIENTO PROPUESTA</t>
  </si>
  <si>
    <t>RESGUARDO PROPUESTO SOBRE EL JARDÍN DE LLUVIA</t>
  </si>
  <si>
    <t>Sup. Perm. Drenada por zanja</t>
  </si>
  <si>
    <r>
      <t xml:space="preserve">¿Ratio (Sup. "homogeneizada" drenada / Sup. SUDS)  </t>
    </r>
    <r>
      <rPr>
        <b/>
        <sz val="11"/>
        <color theme="0"/>
        <rFont val="Calibri"/>
        <family val="2"/>
        <scheme val="minor"/>
      </rPr>
      <t>&lt;  5?</t>
    </r>
  </si>
  <si>
    <r>
      <t>PRD. CUB. (</t>
    </r>
    <r>
      <rPr>
        <sz val="11"/>
        <color rgb="FFFF0000"/>
        <rFont val="Calibri"/>
        <family val="2"/>
        <scheme val="minor"/>
      </rPr>
      <t>JRD</t>
    </r>
    <r>
      <rPr>
        <sz val="11"/>
        <color theme="1"/>
        <rFont val="Calibri"/>
        <family val="2"/>
        <scheme val="minor"/>
      </rPr>
      <t xml:space="preserve">):  Superficie de pradera de césped </t>
    </r>
    <r>
      <rPr>
        <sz val="11"/>
        <rFont val="Calibri"/>
        <family val="2"/>
        <scheme val="minor"/>
      </rPr>
      <t>regable</t>
    </r>
    <r>
      <rPr>
        <sz val="11"/>
        <color theme="1"/>
        <rFont val="Calibri"/>
        <family val="2"/>
        <scheme val="minor"/>
      </rPr>
      <t xml:space="preserve"> en cubierta </t>
    </r>
    <r>
      <rPr>
        <sz val="11"/>
        <color rgb="FFFF0000"/>
        <rFont val="Calibri"/>
        <family val="2"/>
        <scheme val="minor"/>
      </rPr>
      <t>cuya escorrentía acaba llegando al jardín de lluvia.</t>
    </r>
  </si>
  <si>
    <r>
      <t>ARBUS. CUB. (</t>
    </r>
    <r>
      <rPr>
        <sz val="11"/>
        <color rgb="FFFF0000"/>
        <rFont val="Calibri"/>
        <family val="2"/>
        <scheme val="minor"/>
      </rPr>
      <t>JRD</t>
    </r>
    <r>
      <rPr>
        <sz val="11"/>
        <color theme="1"/>
        <rFont val="Calibri"/>
        <family val="2"/>
        <scheme val="minor"/>
      </rPr>
      <t xml:space="preserve">): Superficie de arbustos </t>
    </r>
    <r>
      <rPr>
        <sz val="11"/>
        <rFont val="Calibri"/>
        <family val="2"/>
        <scheme val="minor"/>
      </rPr>
      <t xml:space="preserve">regables </t>
    </r>
    <r>
      <rPr>
        <sz val="11"/>
        <color theme="1"/>
        <rFont val="Calibri"/>
        <family val="2"/>
        <scheme val="minor"/>
      </rPr>
      <t xml:space="preserve">en cubierta </t>
    </r>
    <r>
      <rPr>
        <sz val="11"/>
        <color rgb="FFFF0000"/>
        <rFont val="Calibri"/>
        <family val="2"/>
        <scheme val="minor"/>
      </rPr>
      <t>cuya escorrentía acaba llegando al jardín de lluvia.</t>
    </r>
  </si>
  <si>
    <r>
      <t>PRD. JARD. (</t>
    </r>
    <r>
      <rPr>
        <sz val="11"/>
        <color rgb="FFFF0000"/>
        <rFont val="Calibri"/>
        <family val="2"/>
        <scheme val="minor"/>
      </rPr>
      <t>JRD</t>
    </r>
    <r>
      <rPr>
        <sz val="11"/>
        <color theme="1"/>
        <rFont val="Calibri"/>
        <family val="2"/>
        <scheme val="minor"/>
      </rPr>
      <t xml:space="preserve">): Superficie de pradera de césped </t>
    </r>
    <r>
      <rPr>
        <sz val="11"/>
        <rFont val="Calibri"/>
        <family val="2"/>
        <scheme val="minor"/>
      </rPr>
      <t xml:space="preserve">regable </t>
    </r>
    <r>
      <rPr>
        <sz val="11"/>
        <color theme="1"/>
        <rFont val="Calibri"/>
        <family val="2"/>
        <scheme val="minor"/>
      </rPr>
      <t xml:space="preserve">en jardín </t>
    </r>
    <r>
      <rPr>
        <sz val="11"/>
        <color rgb="FFFF0000"/>
        <rFont val="Calibri"/>
        <family val="2"/>
        <scheme val="minor"/>
      </rPr>
      <t>cuya escorrentía acaba llegando al jardín de lluvia.</t>
    </r>
  </si>
  <si>
    <r>
      <t>ARBUS. JARD. (</t>
    </r>
    <r>
      <rPr>
        <sz val="11"/>
        <color rgb="FFFF0000"/>
        <rFont val="Calibri"/>
        <family val="2"/>
        <scheme val="minor"/>
      </rPr>
      <t>JRD</t>
    </r>
    <r>
      <rPr>
        <sz val="11"/>
        <color theme="1"/>
        <rFont val="Calibri"/>
        <family val="2"/>
        <scheme val="minor"/>
      </rPr>
      <t xml:space="preserve">): Superficie de arbustos </t>
    </r>
    <r>
      <rPr>
        <sz val="11"/>
        <rFont val="Calibri"/>
        <family val="2"/>
        <scheme val="minor"/>
      </rPr>
      <t xml:space="preserve">regables </t>
    </r>
    <r>
      <rPr>
        <sz val="11"/>
        <color theme="1"/>
        <rFont val="Calibri"/>
        <family val="2"/>
        <scheme val="minor"/>
      </rPr>
      <t xml:space="preserve">en jardín </t>
    </r>
    <r>
      <rPr>
        <sz val="11"/>
        <color rgb="FFFF0000"/>
        <rFont val="Calibri"/>
        <family val="2"/>
        <scheme val="minor"/>
      </rPr>
      <t>cuya escorrentía acaba llegando al jardín de lluvia.</t>
    </r>
  </si>
  <si>
    <r>
      <t>S.IMP.CUB. (</t>
    </r>
    <r>
      <rPr>
        <sz val="11"/>
        <color rgb="FFFF0000"/>
        <rFont val="Calibri"/>
        <family val="2"/>
        <scheme val="minor"/>
      </rPr>
      <t>JRD</t>
    </r>
    <r>
      <rPr>
        <sz val="11"/>
        <color theme="1"/>
        <rFont val="Calibri"/>
        <family val="2"/>
        <scheme val="minor"/>
      </rPr>
      <t xml:space="preserve">): Superficie impermeable de cubiertas </t>
    </r>
    <r>
      <rPr>
        <sz val="11"/>
        <color rgb="FFFF0000"/>
        <rFont val="Calibri"/>
        <family val="2"/>
        <scheme val="minor"/>
      </rPr>
      <t>cuya escorrentía acaba llegando al jardín de lluvia.</t>
    </r>
  </si>
  <si>
    <t>¿SE HA CALCULADO EL K?</t>
  </si>
  <si>
    <t>Superficies impermeables y/o permeables</t>
  </si>
  <si>
    <t>Se recomienda la ejecución de registros para comprobar la colmatación de la capa de almacenamiento.</t>
  </si>
  <si>
    <r>
      <t>VEG. NO RIEG. CUB. (</t>
    </r>
    <r>
      <rPr>
        <sz val="11"/>
        <color rgb="FFFF0000"/>
        <rFont val="Calibri"/>
        <family val="2"/>
        <scheme val="minor"/>
      </rPr>
      <t>JRD</t>
    </r>
    <r>
      <rPr>
        <sz val="11"/>
        <color theme="1"/>
        <rFont val="Calibri"/>
        <family val="2"/>
        <scheme val="minor"/>
      </rPr>
      <t xml:space="preserve">): Superficie en </t>
    </r>
    <r>
      <rPr>
        <sz val="11"/>
        <rFont val="Calibri"/>
        <family val="2"/>
        <scheme val="minor"/>
      </rPr>
      <t xml:space="preserve">cubierta vegetada que no necesita riego </t>
    </r>
    <r>
      <rPr>
        <sz val="11"/>
        <color rgb="FFFF0000"/>
        <rFont val="Calibri"/>
        <family val="2"/>
        <scheme val="minor"/>
      </rPr>
      <t>cuya escorrentía acaba llegando al jardín de lluvia (*)</t>
    </r>
    <r>
      <rPr>
        <sz val="11"/>
        <color theme="1"/>
        <rFont val="Calibri"/>
        <family val="2"/>
        <scheme val="minor"/>
      </rPr>
      <t>.</t>
    </r>
  </si>
  <si>
    <t>(*) Sin incluir la asociada a un posible SUDS tipo "cubierta verde" (no llegaría al jardín de lluvia, sería gestionada por el SUDS).</t>
  </si>
  <si>
    <t xml:space="preserve"> - Geometría acotada de SUDS + Retranqueos de los SUDS (NNUU + Disp. Ad. 3ª)</t>
  </si>
  <si>
    <t>Secciones tipo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</si>
  <si>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</si>
  <si>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</si>
  <si>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</si>
  <si>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</si>
  <si>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</si>
  <si>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</si>
  <si>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</si>
  <si>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</si>
  <si>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</si>
  <si>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</si>
  <si>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</si>
  <si>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</si>
  <si>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</si>
  <si>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</si>
  <si>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 xml:space="preserve"> - Red drenaje interior (diám. + pend. + bajantes y/o imbornales remarcando el más desfavorable) y depósito de riego (si fuera necesario).
</t>
  </si>
  <si>
    <t xml:space="preserve"> - Secciones y alzados del SUDS propuesto (capas, materiales, cotas, espesores,…).</t>
  </si>
  <si>
    <t>3.1 / 3.2 / 3.8 / 3.9 / 3.11</t>
  </si>
  <si>
    <t>3.10 / 3.13 / 3.14</t>
  </si>
  <si>
    <t>Documentos para proyecto básico (para cada solución de drenaje interior se indican los esenciales y los que es posible que sean necesarios en función de la propuesta):</t>
  </si>
  <si>
    <t>Volumen (m3) acumulado en  la Superf. Homog. + Superf. SUDS (tras tormenta 16 mm/m2 )</t>
  </si>
  <si>
    <t>¿Resguardo / espesor capa almacenam &lt; índice huecos?</t>
  </si>
  <si>
    <t>¿Tiempo máx. para desagüe mantillo por fondo? (horas)</t>
  </si>
  <si>
    <t>¿Desagüe SUDS (fondo y laterales) &lt; 48 horas?</t>
  </si>
  <si>
    <t>Volumen útil resguardo SUDS (m3)</t>
  </si>
  <si>
    <r>
      <t>S.IMP. (</t>
    </r>
    <r>
      <rPr>
        <sz val="11"/>
        <color rgb="FFFF0000"/>
        <rFont val="Calibri"/>
        <family val="2"/>
        <scheme val="minor"/>
      </rPr>
      <t>JRD</t>
    </r>
    <r>
      <rPr>
        <sz val="11"/>
        <color theme="1"/>
        <rFont val="Calibri"/>
        <family val="2"/>
        <scheme val="minor"/>
      </rPr>
      <t xml:space="preserve">):  Superficies impermeables (caminos, accesos, pistas deportivas, y/o juegos infantiles, etc) </t>
    </r>
    <r>
      <rPr>
        <sz val="11"/>
        <color rgb="FFFF0000"/>
        <rFont val="Calibri"/>
        <family val="2"/>
        <scheme val="minor"/>
      </rPr>
      <t>cuya escorrentía acaba llegando al jardín de lluvia.</t>
    </r>
  </si>
  <si>
    <t>(**) La superficie del propio jardín de lluvia se computa como parte de la superficie permeable.</t>
  </si>
  <si>
    <t>(*) Sin computar sup. del propio jardín</t>
  </si>
  <si>
    <t>¿Capacidad drenante del SUDS tipo 
jardín de lluvia?</t>
  </si>
  <si>
    <t>INF.1) PARÁMETROS JARDÍN DE LLUVIA:</t>
  </si>
  <si>
    <r>
      <t>S. PERM. (</t>
    </r>
    <r>
      <rPr>
        <sz val="11"/>
        <color rgb="FFFF0000"/>
        <rFont val="Calibri"/>
        <family val="2"/>
        <scheme val="minor"/>
      </rPr>
      <t>JRD</t>
    </r>
    <r>
      <rPr>
        <sz val="11"/>
        <color theme="1"/>
        <rFont val="Calibri"/>
        <family val="2"/>
        <scheme val="minor"/>
      </rPr>
      <t>): Superficies permeable</t>
    </r>
    <r>
      <rPr>
        <sz val="11"/>
        <rFont val="Calibri"/>
        <family val="2"/>
        <scheme val="minor"/>
      </rPr>
      <t>s (jardín de lluvia</t>
    </r>
    <r>
      <rPr>
        <sz val="11"/>
        <color theme="1"/>
        <rFont val="Calibri"/>
        <family val="2"/>
        <scheme val="minor"/>
      </rPr>
      <t>, alcorque</t>
    </r>
    <r>
      <rPr>
        <sz val="11"/>
        <rFont val="Calibri"/>
        <family val="2"/>
        <scheme val="minor"/>
      </rPr>
      <t>s, vegetación sin riego, c</t>
    </r>
    <r>
      <rPr>
        <sz val="11"/>
        <color theme="1"/>
        <rFont val="Calibri"/>
        <family val="2"/>
        <scheme val="minor"/>
      </rPr>
      <t xml:space="preserve">ésped armado, terrizo, pav. permeables,…) </t>
    </r>
    <r>
      <rPr>
        <sz val="11"/>
        <color rgb="FFFF0000"/>
        <rFont val="Calibri"/>
        <family val="2"/>
        <scheme val="minor"/>
      </rPr>
      <t xml:space="preserve">cuya escorrentía acaba llegando al jardín de lluvia </t>
    </r>
    <r>
      <rPr>
        <sz val="11"/>
        <rFont val="Calibri"/>
        <family val="2"/>
        <scheme val="minor"/>
      </rPr>
      <t>(**).</t>
    </r>
  </si>
  <si>
    <t>Superficie impermeable drenada por el SUDS (m2)</t>
  </si>
  <si>
    <t>Superficie permeable y/o vegetada drenada por el SUDS (m2) (*)</t>
  </si>
  <si>
    <t>Superficie  "homogeneizada" drenada por el SUDS (m2)</t>
  </si>
  <si>
    <t>Comprobar que el agua de cubierta y/o de las distintas zonas drenadas se dirige hacia el jardín.</t>
  </si>
  <si>
    <t>Superficie de SUDS (m2)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</si>
</sst>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"/>
      <color indexed="81"/>
      <name val="Tahoma"/>
      <family val="2"/>
    </font>
    <font>
      <sz val="11"/>
      <color rgb="FF0070C0"/>
      <name val="Calibri"/>
      <family val="2"/>
      <scheme val="minor"/>
    </font>
    <font>
      <b/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27">
    <xf numFmtId="0" fontId="0" fillId="0" borderId="0" xfId="0"/>
    <xf numFmtId="0" fontId="0" fillId="4" borderId="0" xfId="0" applyFill="1"/>
    <xf numFmtId="0" fontId="0" fillId="0" borderId="2" xfId="0" applyBorder="1"/>
    <xf numFmtId="0" fontId="0" fillId="0" borderId="3" xfId="0" applyBorder="1" applyAlignment="1">
      <alignment horizontal="center"/>
    </xf>
    <xf numFmtId="0" fontId="4" fillId="0" borderId="13" xfId="0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49" fontId="2" fillId="6" borderId="0" xfId="0" applyNumberFormat="1" applyFont="1" applyFill="1"/>
    <xf numFmtId="49" fontId="0" fillId="6" borderId="0" xfId="0" applyNumberFormat="1" applyFill="1"/>
    <xf numFmtId="0" fontId="0" fillId="6" borderId="0" xfId="0" applyFill="1"/>
    <xf numFmtId="49" fontId="2" fillId="0" borderId="0" xfId="0" applyNumberFormat="1" applyFont="1"/>
    <xf numFmtId="49" fontId="0" fillId="0" borderId="0" xfId="0" applyNumberFormat="1"/>
    <xf numFmtId="0" fontId="0" fillId="0" borderId="14" xfId="0" applyBorder="1"/>
    <xf numFmtId="1" fontId="0" fillId="0" borderId="0" xfId="0" applyNumberFormat="1" applyAlignment="1">
      <alignment horizontal="center"/>
    </xf>
    <xf numFmtId="1" fontId="0" fillId="4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4" xfId="0" applyBorder="1"/>
    <xf numFmtId="0" fontId="0" fillId="0" borderId="23" xfId="0" applyBorder="1"/>
    <xf numFmtId="0" fontId="2" fillId="0" borderId="20" xfId="0" applyFont="1" applyBorder="1" applyAlignment="1">
      <alignment horizontal="center"/>
    </xf>
    <xf numFmtId="0" fontId="1" fillId="0" borderId="23" xfId="0" applyFont="1" applyBorder="1"/>
    <xf numFmtId="0" fontId="0" fillId="0" borderId="3" xfId="0" applyBorder="1" applyAlignment="1">
      <alignment horizontal="center" vertical="center"/>
    </xf>
    <xf numFmtId="165" fontId="0" fillId="0" borderId="3" xfId="0" applyNumberFormat="1" applyBorder="1"/>
    <xf numFmtId="0" fontId="3" fillId="0" borderId="0" xfId="0" applyFont="1"/>
    <xf numFmtId="0" fontId="0" fillId="0" borderId="16" xfId="0" applyBorder="1"/>
    <xf numFmtId="49" fontId="2" fillId="0" borderId="23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3" fillId="0" borderId="0" xfId="1" applyAlignment="1">
      <alignment horizontal="center"/>
    </xf>
    <xf numFmtId="0" fontId="13" fillId="0" borderId="0" xfId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/>
    <xf numFmtId="0" fontId="0" fillId="3" borderId="2" xfId="0" applyFill="1" applyBorder="1"/>
    <xf numFmtId="0" fontId="4" fillId="0" borderId="23" xfId="0" applyFont="1" applyBorder="1" applyAlignment="1">
      <alignment horizontal="center"/>
    </xf>
    <xf numFmtId="0" fontId="1" fillId="0" borderId="16" xfId="0" applyFont="1" applyBorder="1"/>
    <xf numFmtId="4" fontId="4" fillId="7" borderId="24" xfId="0" applyNumberFormat="1" applyFont="1" applyFill="1" applyBorder="1" applyAlignment="1">
      <alignment horizontal="center"/>
    </xf>
    <xf numFmtId="3" fontId="0" fillId="7" borderId="17" xfId="0" applyNumberFormat="1" applyFill="1" applyBorder="1" applyAlignment="1">
      <alignment horizontal="center"/>
    </xf>
    <xf numFmtId="2" fontId="0" fillId="7" borderId="19" xfId="0" applyNumberFormat="1" applyFill="1" applyBorder="1" applyAlignment="1">
      <alignment horizontal="center"/>
    </xf>
    <xf numFmtId="0" fontId="15" fillId="9" borderId="30" xfId="0" applyFont="1" applyFill="1" applyBorder="1" applyAlignment="1">
      <alignment horizontal="center"/>
    </xf>
    <xf numFmtId="0" fontId="15" fillId="9" borderId="23" xfId="0" applyFont="1" applyFill="1" applyBorder="1"/>
    <xf numFmtId="49" fontId="15" fillId="9" borderId="20" xfId="0" applyNumberFormat="1" applyFont="1" applyFill="1" applyBorder="1"/>
    <xf numFmtId="4" fontId="0" fillId="0" borderId="17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4" fontId="1" fillId="0" borderId="24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4" xfId="0" applyFont="1" applyBorder="1"/>
    <xf numFmtId="0" fontId="0" fillId="0" borderId="13" xfId="0" applyBorder="1" applyAlignment="1">
      <alignment horizontal="center"/>
    </xf>
    <xf numFmtId="0" fontId="0" fillId="0" borderId="12" xfId="0" applyBorder="1"/>
    <xf numFmtId="164" fontId="0" fillId="0" borderId="0" xfId="0" applyNumberFormat="1"/>
    <xf numFmtId="0" fontId="6" fillId="0" borderId="8" xfId="0" applyFont="1" applyBorder="1"/>
    <xf numFmtId="0" fontId="2" fillId="0" borderId="9" xfId="0" applyFont="1" applyBorder="1"/>
    <xf numFmtId="164" fontId="2" fillId="2" borderId="33" xfId="0" applyNumberFormat="1" applyFont="1" applyFill="1" applyBorder="1" applyAlignment="1">
      <alignment horizontal="center"/>
    </xf>
    <xf numFmtId="164" fontId="2" fillId="0" borderId="10" xfId="0" applyNumberFormat="1" applyFont="1" applyBorder="1"/>
    <xf numFmtId="2" fontId="4" fillId="0" borderId="3" xfId="0" applyNumberFormat="1" applyFont="1" applyBorder="1" applyAlignment="1">
      <alignment horizontal="center"/>
    </xf>
    <xf numFmtId="0" fontId="4" fillId="0" borderId="32" xfId="0" applyFont="1" applyBorder="1"/>
    <xf numFmtId="0" fontId="0" fillId="0" borderId="11" xfId="0" applyBorder="1"/>
    <xf numFmtId="2" fontId="4" fillId="2" borderId="31" xfId="0" applyNumberFormat="1" applyFont="1" applyFill="1" applyBorder="1" applyAlignment="1">
      <alignment horizontal="center"/>
    </xf>
    <xf numFmtId="0" fontId="4" fillId="0" borderId="28" xfId="0" applyFont="1" applyBorder="1"/>
    <xf numFmtId="0" fontId="4" fillId="0" borderId="9" xfId="0" applyFont="1" applyBorder="1" applyAlignment="1">
      <alignment horizontal="center"/>
    </xf>
    <xf numFmtId="0" fontId="0" fillId="0" borderId="37" xfId="0" applyBorder="1"/>
    <xf numFmtId="2" fontId="4" fillId="2" borderId="33" xfId="0" applyNumberFormat="1" applyFont="1" applyFill="1" applyBorder="1" applyAlignment="1">
      <alignment horizontal="center"/>
    </xf>
    <xf numFmtId="164" fontId="0" fillId="0" borderId="9" xfId="0" applyNumberFormat="1" applyBorder="1"/>
    <xf numFmtId="2" fontId="4" fillId="0" borderId="10" xfId="0" applyNumberFormat="1" applyFont="1" applyBorder="1" applyAlignment="1">
      <alignment horizontal="center"/>
    </xf>
    <xf numFmtId="3" fontId="0" fillId="2" borderId="35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28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0" fontId="15" fillId="9" borderId="30" xfId="0" applyFont="1" applyFill="1" applyBorder="1" applyAlignment="1">
      <alignment horizontal="center" vertical="center"/>
    </xf>
    <xf numFmtId="0" fontId="4" fillId="0" borderId="36" xfId="0" applyFont="1" applyBorder="1"/>
    <xf numFmtId="0" fontId="4" fillId="0" borderId="43" xfId="0" applyFont="1" applyBorder="1" applyAlignment="1">
      <alignment horizontal="center"/>
    </xf>
    <xf numFmtId="2" fontId="4" fillId="2" borderId="44" xfId="0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0" fillId="0" borderId="45" xfId="0" applyNumberFormat="1" applyBorder="1"/>
    <xf numFmtId="1" fontId="17" fillId="0" borderId="0" xfId="0" applyNumberFormat="1" applyFont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wrapText="1"/>
    </xf>
    <xf numFmtId="0" fontId="4" fillId="0" borderId="9" xfId="0" applyFont="1" applyBorder="1"/>
    <xf numFmtId="0" fontId="6" fillId="0" borderId="30" xfId="0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/>
    <xf numFmtId="1" fontId="4" fillId="0" borderId="0" xfId="0" applyNumberFormat="1" applyFont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49" fontId="4" fillId="0" borderId="19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49" fontId="15" fillId="9" borderId="28" xfId="0" applyNumberFormat="1" applyFont="1" applyFill="1" applyBorder="1"/>
    <xf numFmtId="2" fontId="1" fillId="0" borderId="29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/>
    </xf>
    <xf numFmtId="0" fontId="18" fillId="8" borderId="28" xfId="0" applyFont="1" applyFill="1" applyBorder="1"/>
    <xf numFmtId="49" fontId="4" fillId="0" borderId="28" xfId="0" applyNumberFormat="1" applyFont="1" applyBorder="1"/>
    <xf numFmtId="3" fontId="4" fillId="0" borderId="29" xfId="0" applyNumberFormat="1" applyFont="1" applyBorder="1" applyAlignment="1">
      <alignment horizontal="center"/>
    </xf>
    <xf numFmtId="0" fontId="4" fillId="0" borderId="23" xfId="0" applyFont="1" applyBorder="1"/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6" fillId="0" borderId="15" xfId="0" applyFont="1" applyBorder="1" applyAlignment="1">
      <alignment vertical="center" wrapText="1"/>
    </xf>
    <xf numFmtId="0" fontId="4" fillId="0" borderId="16" xfId="0" applyFont="1" applyBorder="1" applyAlignment="1">
      <alignment wrapText="1"/>
    </xf>
    <xf numFmtId="0" fontId="4" fillId="0" borderId="14" xfId="0" applyFont="1" applyBorder="1"/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/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/>
    <xf numFmtId="0" fontId="6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6" fillId="0" borderId="8" xfId="0" applyFont="1" applyBorder="1" applyAlignment="1">
      <alignment vertical="center"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49" fontId="0" fillId="5" borderId="1" xfId="0" applyNumberFormat="1" applyFill="1" applyBorder="1" applyAlignment="1">
      <alignment horizontal="left"/>
    </xf>
    <xf numFmtId="0" fontId="0" fillId="0" borderId="1" xfId="0" applyBorder="1"/>
    <xf numFmtId="0" fontId="0" fillId="0" borderId="17" xfId="0" applyBorder="1"/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4" xfId="0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vertical="center" wrapText="1"/>
    </xf>
    <xf numFmtId="0" fontId="0" fillId="0" borderId="27" xfId="0" applyBorder="1" applyAlignment="1">
      <alignment wrapText="1"/>
    </xf>
    <xf numFmtId="0" fontId="0" fillId="0" borderId="26" xfId="0" applyBorder="1" applyAlignment="1">
      <alignment wrapText="1"/>
    </xf>
    <xf numFmtId="49" fontId="0" fillId="3" borderId="15" xfId="0" applyNumberFormat="1" applyFill="1" applyBorder="1" applyAlignment="1">
      <alignment vertical="center"/>
    </xf>
    <xf numFmtId="0" fontId="0" fillId="3" borderId="14" xfId="0" applyFill="1" applyBorder="1"/>
    <xf numFmtId="49" fontId="0" fillId="3" borderId="2" xfId="0" applyNumberFormat="1" applyFill="1" applyBorder="1" applyAlignment="1">
      <alignment vertical="center"/>
    </xf>
    <xf numFmtId="0" fontId="0" fillId="3" borderId="3" xfId="0" applyFill="1" applyBorder="1"/>
    <xf numFmtId="0" fontId="0" fillId="3" borderId="2" xfId="0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0" xfId="0"/>
    <xf numFmtId="0" fontId="5" fillId="0" borderId="0" xfId="0" applyFont="1" applyAlignment="1">
      <alignment wrapText="1"/>
    </xf>
    <xf numFmtId="49" fontId="1" fillId="0" borderId="0" xfId="0" applyNumberFormat="1" applyFont="1"/>
    <xf numFmtId="0" fontId="1" fillId="0" borderId="0" xfId="0" applyFont="1"/>
    <xf numFmtId="0" fontId="5" fillId="0" borderId="0" xfId="0" applyFont="1"/>
    <xf numFmtId="0" fontId="5" fillId="0" borderId="6" xfId="0" applyFont="1" applyBorder="1" applyAlignment="1">
      <alignment vertical="center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7" xfId="0" applyFont="1" applyFill="1" applyBorder="1" applyAlignment="1">
      <alignment vertical="center" wrapText="1"/>
    </xf>
    <xf numFmtId="0" fontId="15" fillId="9" borderId="26" xfId="0" applyFont="1" applyFill="1" applyBorder="1" applyAlignment="1">
      <alignment vertical="center" wrapText="1"/>
    </xf>
    <xf numFmtId="49" fontId="0" fillId="0" borderId="15" xfId="0" applyNumberFormat="1" applyBorder="1"/>
    <xf numFmtId="0" fontId="0" fillId="0" borderId="16" xfId="0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2" xfId="0" applyNumberFormat="1" applyBorder="1"/>
    <xf numFmtId="0" fontId="4" fillId="0" borderId="3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4" fillId="0" borderId="4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2" fontId="4" fillId="0" borderId="40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1" xfId="0" applyFont="1" applyBorder="1" applyAlignment="1">
      <alignment wrapText="1"/>
    </xf>
    <xf numFmtId="0" fontId="0" fillId="0" borderId="16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3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3" fontId="4" fillId="0" borderId="4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2" fillId="0" borderId="15" xfId="0" applyFont="1" applyBorder="1" applyAlignment="1">
      <alignment vertical="center" wrapText="1"/>
    </xf>
    <xf numFmtId="0" fontId="0" fillId="0" borderId="14" xfId="0" applyBorder="1"/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/>
    <xf numFmtId="0" fontId="15" fillId="9" borderId="23" xfId="0" applyFont="1" applyFill="1" applyBorder="1" applyAlignment="1">
      <alignment horizontal="center"/>
    </xf>
    <xf numFmtId="0" fontId="0" fillId="0" borderId="24" xfId="0" applyBorder="1"/>
    <xf numFmtId="0" fontId="14" fillId="9" borderId="22" xfId="0" applyFont="1" applyFill="1" applyBorder="1" applyAlignment="1">
      <alignment horizontal="center"/>
    </xf>
    <xf numFmtId="0" fontId="15" fillId="9" borderId="21" xfId="0" applyFont="1" applyFill="1" applyBorder="1" applyAlignment="1">
      <alignment horizontal="center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36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64434</xdr:colOff>
      <xdr:row>5</xdr:row>
      <xdr:rowOff>42333</xdr:rowOff>
    </xdr:from>
    <xdr:to>
      <xdr:col>6</xdr:col>
      <xdr:colOff>1238610</xdr:colOff>
      <xdr:row>17</xdr:row>
      <xdr:rowOff>38524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53" t="35710" r="17191" b="48266"/>
        <a:stretch/>
      </xdr:blipFill>
      <xdr:spPr>
        <a:xfrm>
          <a:off x="149101" y="1026583"/>
          <a:ext cx="5329616" cy="2042584"/>
        </a:xfrm>
        <a:prstGeom prst="rect">
          <a:avLst/>
        </a:prstGeom>
      </xdr:spPr>
    </xdr:pic>
    <xdr:clientData/>
  </xdr:twoCellAnchor>
  <xdr:twoCellAnchor>
    <xdr:from>
      <xdr:col>7</xdr:col>
      <xdr:colOff>56414</xdr:colOff>
      <xdr:row>30</xdr:row>
      <xdr:rowOff>3122</xdr:rowOff>
    </xdr:from>
    <xdr:to>
      <xdr:col>7</xdr:col>
      <xdr:colOff>361508</xdr:colOff>
      <xdr:row>30</xdr:row>
      <xdr:rowOff>30162</xdr:rowOff>
    </xdr:to>
    <xdr:sp macro="" textlink="">
      <xdr:nvSpPr>
        <xdr:cNvPr id="88" name="87 Flecha derecha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>
        <a:xfrm rot="19517194" flipV="1">
          <a:off x="6021445" y="4753716"/>
          <a:ext cx="305094" cy="2175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90796</xdr:colOff>
      <xdr:row>40</xdr:row>
      <xdr:rowOff>72592</xdr:rowOff>
    </xdr:from>
    <xdr:to>
      <xdr:col>12</xdr:col>
      <xdr:colOff>371531</xdr:colOff>
      <xdr:row>40</xdr:row>
      <xdr:rowOff>118312</xdr:rowOff>
    </xdr:to>
    <xdr:sp macro="" textlink="">
      <xdr:nvSpPr>
        <xdr:cNvPr id="101" name="100 Flecha derecha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11986463" y="25599592"/>
          <a:ext cx="280735" cy="45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27</xdr:row>
      <xdr:rowOff>167839</xdr:rowOff>
    </xdr:from>
    <xdr:to>
      <xdr:col>10</xdr:col>
      <xdr:colOff>360948</xdr:colOff>
      <xdr:row>28</xdr:row>
      <xdr:rowOff>23058</xdr:rowOff>
    </xdr:to>
    <xdr:sp macro="" textlink="">
      <xdr:nvSpPr>
        <xdr:cNvPr id="105" name="104 Flecha derecha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>
        <a:xfrm>
          <a:off x="8695046" y="18783922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405925</xdr:colOff>
      <xdr:row>31</xdr:row>
      <xdr:rowOff>93752</xdr:rowOff>
    </xdr:from>
    <xdr:to>
      <xdr:col>15</xdr:col>
      <xdr:colOff>117181</xdr:colOff>
      <xdr:row>31</xdr:row>
      <xdr:rowOff>150054</xdr:rowOff>
    </xdr:to>
    <xdr:sp macro="" textlink="">
      <xdr:nvSpPr>
        <xdr:cNvPr id="112" name="111 Flecha derecha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14618509" y="24173808"/>
          <a:ext cx="278475" cy="563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43</xdr:row>
      <xdr:rowOff>74081</xdr:rowOff>
    </xdr:from>
    <xdr:to>
      <xdr:col>10</xdr:col>
      <xdr:colOff>365384</xdr:colOff>
      <xdr:row>43</xdr:row>
      <xdr:rowOff>119800</xdr:rowOff>
    </xdr:to>
    <xdr:sp macro="" textlink="">
      <xdr:nvSpPr>
        <xdr:cNvPr id="142" name="141 Flecha derecha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/>
      </xdr:nvSpPr>
      <xdr:spPr>
        <a:xfrm>
          <a:off x="8699482" y="209444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48</xdr:row>
      <xdr:rowOff>74081</xdr:rowOff>
    </xdr:from>
    <xdr:to>
      <xdr:col>10</xdr:col>
      <xdr:colOff>365384</xdr:colOff>
      <xdr:row>48</xdr:row>
      <xdr:rowOff>119800</xdr:rowOff>
    </xdr:to>
    <xdr:sp macro="" textlink="">
      <xdr:nvSpPr>
        <xdr:cNvPr id="143" name="142 Flecha derecha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/>
      </xdr:nvSpPr>
      <xdr:spPr>
        <a:xfrm>
          <a:off x="8699482" y="209444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50</xdr:row>
      <xdr:rowOff>74081</xdr:rowOff>
    </xdr:from>
    <xdr:to>
      <xdr:col>10</xdr:col>
      <xdr:colOff>365384</xdr:colOff>
      <xdr:row>50</xdr:row>
      <xdr:rowOff>119800</xdr:rowOff>
    </xdr:to>
    <xdr:sp macro="" textlink="">
      <xdr:nvSpPr>
        <xdr:cNvPr id="144" name="143 Flecha derecha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/>
      </xdr:nvSpPr>
      <xdr:spPr>
        <a:xfrm>
          <a:off x="8699482" y="20944414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52</xdr:row>
      <xdr:rowOff>181711</xdr:rowOff>
    </xdr:from>
    <xdr:to>
      <xdr:col>10</xdr:col>
      <xdr:colOff>361574</xdr:colOff>
      <xdr:row>52</xdr:row>
      <xdr:rowOff>219810</xdr:rowOff>
    </xdr:to>
    <xdr:sp macro="" textlink="">
      <xdr:nvSpPr>
        <xdr:cNvPr id="145" name="144 Flecha derecha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/>
      </xdr:nvSpPr>
      <xdr:spPr>
        <a:xfrm>
          <a:off x="9514399" y="8266055"/>
          <a:ext cx="276925" cy="380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45</xdr:row>
      <xdr:rowOff>167839</xdr:rowOff>
    </xdr:from>
    <xdr:to>
      <xdr:col>10</xdr:col>
      <xdr:colOff>360948</xdr:colOff>
      <xdr:row>46</xdr:row>
      <xdr:rowOff>23058</xdr:rowOff>
    </xdr:to>
    <xdr:sp macro="" textlink="">
      <xdr:nvSpPr>
        <xdr:cNvPr id="146" name="145 Flecha derecha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/>
      </xdr:nvSpPr>
      <xdr:spPr>
        <a:xfrm>
          <a:off x="8695046" y="24361339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84649</xdr:colOff>
      <xdr:row>52</xdr:row>
      <xdr:rowOff>145517</xdr:rowOff>
    </xdr:from>
    <xdr:to>
      <xdr:col>15</xdr:col>
      <xdr:colOff>361574</xdr:colOff>
      <xdr:row>52</xdr:row>
      <xdr:rowOff>183616</xdr:rowOff>
    </xdr:to>
    <xdr:sp macro="" textlink="">
      <xdr:nvSpPr>
        <xdr:cNvPr id="149" name="148 Flecha derecha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/>
      </xdr:nvSpPr>
      <xdr:spPr>
        <a:xfrm>
          <a:off x="16717680" y="8229861"/>
          <a:ext cx="276925" cy="380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34</xdr:row>
      <xdr:rowOff>167839</xdr:rowOff>
    </xdr:from>
    <xdr:to>
      <xdr:col>10</xdr:col>
      <xdr:colOff>360948</xdr:colOff>
      <xdr:row>35</xdr:row>
      <xdr:rowOff>23058</xdr:rowOff>
    </xdr:to>
    <xdr:sp macro="" textlink="">
      <xdr:nvSpPr>
        <xdr:cNvPr id="157" name="156 Flecha derecha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/>
      </xdr:nvSpPr>
      <xdr:spPr>
        <a:xfrm>
          <a:off x="8695046" y="9999756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34</xdr:row>
      <xdr:rowOff>167839</xdr:rowOff>
    </xdr:from>
    <xdr:to>
      <xdr:col>10</xdr:col>
      <xdr:colOff>360948</xdr:colOff>
      <xdr:row>35</xdr:row>
      <xdr:rowOff>23058</xdr:rowOff>
    </xdr:to>
    <xdr:sp macro="" textlink="">
      <xdr:nvSpPr>
        <xdr:cNvPr id="158" name="157 Flecha derecha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/>
      </xdr:nvSpPr>
      <xdr:spPr>
        <a:xfrm>
          <a:off x="8695046" y="9999756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222171</xdr:colOff>
      <xdr:row>29</xdr:row>
      <xdr:rowOff>29171</xdr:rowOff>
    </xdr:from>
    <xdr:to>
      <xdr:col>12</xdr:col>
      <xdr:colOff>267890</xdr:colOff>
      <xdr:row>29</xdr:row>
      <xdr:rowOff>179914</xdr:rowOff>
    </xdr:to>
    <xdr:sp macro="" textlink="">
      <xdr:nvSpPr>
        <xdr:cNvPr id="159" name="158 Flecha derecha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/>
      </xdr:nvSpPr>
      <xdr:spPr>
        <a:xfrm rot="5400000" flipV="1">
          <a:off x="12065326" y="19258683"/>
          <a:ext cx="150743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63187</xdr:colOff>
      <xdr:row>34</xdr:row>
      <xdr:rowOff>56618</xdr:rowOff>
    </xdr:from>
    <xdr:to>
      <xdr:col>7</xdr:col>
      <xdr:colOff>372091</xdr:colOff>
      <xdr:row>34</xdr:row>
      <xdr:rowOff>91753</xdr:rowOff>
    </xdr:to>
    <xdr:sp macro="" textlink="">
      <xdr:nvSpPr>
        <xdr:cNvPr id="161" name="160 Flecha derecha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/>
      </xdr:nvSpPr>
      <xdr:spPr>
        <a:xfrm rot="2355365" flipV="1">
          <a:off x="5735854" y="25001535"/>
          <a:ext cx="308904" cy="351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39</xdr:row>
      <xdr:rowOff>72598</xdr:rowOff>
    </xdr:from>
    <xdr:to>
      <xdr:col>10</xdr:col>
      <xdr:colOff>360948</xdr:colOff>
      <xdr:row>39</xdr:row>
      <xdr:rowOff>118317</xdr:rowOff>
    </xdr:to>
    <xdr:sp macro="" textlink="">
      <xdr:nvSpPr>
        <xdr:cNvPr id="163" name="162 Flecha derecha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/>
      </xdr:nvSpPr>
      <xdr:spPr>
        <a:xfrm>
          <a:off x="8695046" y="25599598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84649</xdr:colOff>
      <xdr:row>48</xdr:row>
      <xdr:rowOff>74081</xdr:rowOff>
    </xdr:from>
    <xdr:to>
      <xdr:col>10</xdr:col>
      <xdr:colOff>365384</xdr:colOff>
      <xdr:row>48</xdr:row>
      <xdr:rowOff>119800</xdr:rowOff>
    </xdr:to>
    <xdr:sp macro="" textlink="">
      <xdr:nvSpPr>
        <xdr:cNvPr id="164" name="163 Flecha derecha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/>
      </xdr:nvSpPr>
      <xdr:spPr>
        <a:xfrm>
          <a:off x="8699482" y="22394331"/>
          <a:ext cx="28073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17</xdr:col>
      <xdr:colOff>231554</xdr:colOff>
      <xdr:row>34</xdr:row>
      <xdr:rowOff>46737</xdr:rowOff>
    </xdr:from>
    <xdr:to>
      <xdr:col>17</xdr:col>
      <xdr:colOff>266690</xdr:colOff>
      <xdr:row>35</xdr:row>
      <xdr:rowOff>165141</xdr:rowOff>
    </xdr:to>
    <xdr:sp macro="" textlink="">
      <xdr:nvSpPr>
        <xdr:cNvPr id="177" name="176 Flecha derecha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/>
      </xdr:nvSpPr>
      <xdr:spPr>
        <a:xfrm rot="18301143" flipV="1">
          <a:off x="16082757" y="24885478"/>
          <a:ext cx="311044" cy="3513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63187</xdr:colOff>
      <xdr:row>30</xdr:row>
      <xdr:rowOff>56618</xdr:rowOff>
    </xdr:from>
    <xdr:to>
      <xdr:col>5</xdr:col>
      <xdr:colOff>372091</xdr:colOff>
      <xdr:row>30</xdr:row>
      <xdr:rowOff>91753</xdr:rowOff>
    </xdr:to>
    <xdr:sp macro="" textlink="">
      <xdr:nvSpPr>
        <xdr:cNvPr id="178" name="177 Flecha derecha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/>
      </xdr:nvSpPr>
      <xdr:spPr>
        <a:xfrm rot="2355365" flipV="1">
          <a:off x="5735854" y="25001535"/>
          <a:ext cx="308904" cy="351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52604</xdr:colOff>
      <xdr:row>33</xdr:row>
      <xdr:rowOff>183621</xdr:rowOff>
    </xdr:from>
    <xdr:to>
      <xdr:col>5</xdr:col>
      <xdr:colOff>361508</xdr:colOff>
      <xdr:row>34</xdr:row>
      <xdr:rowOff>28257</xdr:rowOff>
    </xdr:to>
    <xdr:sp macro="" textlink="">
      <xdr:nvSpPr>
        <xdr:cNvPr id="179" name="178 Flecha derecha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/>
      </xdr:nvSpPr>
      <xdr:spPr>
        <a:xfrm rot="19517194" flipV="1">
          <a:off x="5725271" y="24123121"/>
          <a:ext cx="30890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93024</xdr:colOff>
      <xdr:row>47</xdr:row>
      <xdr:rowOff>35267</xdr:rowOff>
    </xdr:from>
    <xdr:to>
      <xdr:col>5</xdr:col>
      <xdr:colOff>364234</xdr:colOff>
      <xdr:row>48</xdr:row>
      <xdr:rowOff>6903</xdr:rowOff>
    </xdr:to>
    <xdr:sp macro="" textlink="">
      <xdr:nvSpPr>
        <xdr:cNvPr id="113" name="112 Flecha derecha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/>
      </xdr:nvSpPr>
      <xdr:spPr>
        <a:xfrm>
          <a:off x="3987691" y="26991017"/>
          <a:ext cx="27121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90796</xdr:colOff>
      <xdr:row>40</xdr:row>
      <xdr:rowOff>72592</xdr:rowOff>
    </xdr:from>
    <xdr:to>
      <xdr:col>15</xdr:col>
      <xdr:colOff>371531</xdr:colOff>
      <xdr:row>40</xdr:row>
      <xdr:rowOff>118312</xdr:rowOff>
    </xdr:to>
    <xdr:sp macro="" textlink="">
      <xdr:nvSpPr>
        <xdr:cNvPr id="170" name="169 Flecha derecha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/>
      </xdr:nvSpPr>
      <xdr:spPr>
        <a:xfrm>
          <a:off x="12130824" y="25362002"/>
          <a:ext cx="280735" cy="45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80213</xdr:colOff>
      <xdr:row>30</xdr:row>
      <xdr:rowOff>167839</xdr:rowOff>
    </xdr:from>
    <xdr:to>
      <xdr:col>10</xdr:col>
      <xdr:colOff>360948</xdr:colOff>
      <xdr:row>31</xdr:row>
      <xdr:rowOff>23058</xdr:rowOff>
    </xdr:to>
    <xdr:sp macro="" textlink="">
      <xdr:nvSpPr>
        <xdr:cNvPr id="171" name="170 Flecha derecha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/>
      </xdr:nvSpPr>
      <xdr:spPr>
        <a:xfrm>
          <a:off x="8524286" y="23445227"/>
          <a:ext cx="280735" cy="5856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4"/>
  <sheetViews>
    <sheetView zoomScaleNormal="100" workbookViewId="0">
      <selection activeCell="B17" sqref="B17"/>
    </sheetView>
  </sheetViews>
  <sheetFormatPr baseColWidth="10" defaultRowHeight="15" x14ac:dyDescent="0.25"/>
  <cols>
    <col min="1" max="1" width="1.140625" customWidth="1"/>
    <col min="2" max="2" width="157.140625" customWidth="1"/>
    <col min="3" max="3" width="8.85546875" customWidth="1"/>
    <col min="4" max="4" width="4.42578125" customWidth="1"/>
    <col min="5" max="5" width="7.42578125" customWidth="1"/>
    <col min="6" max="6" width="9" customWidth="1"/>
    <col min="7" max="7" width="10.5703125" customWidth="1"/>
    <col min="8" max="8" width="1.42578125" customWidth="1"/>
    <col min="9" max="9" width="101.42578125" customWidth="1"/>
    <col min="10" max="10" width="1.42578125" customWidth="1"/>
    <col min="11" max="11" width="31.140625" customWidth="1"/>
  </cols>
  <sheetData>
    <row r="1" spans="2:7" ht="7.5" customHeight="1" thickBot="1" x14ac:dyDescent="0.3"/>
    <row r="2" spans="2:7" ht="15.75" thickBot="1" x14ac:dyDescent="0.3">
      <c r="B2" s="117" t="s">
        <v>101</v>
      </c>
      <c r="C2" s="64" t="s">
        <v>0</v>
      </c>
      <c r="D2" s="64" t="s">
        <v>1</v>
      </c>
      <c r="E2" s="64" t="s">
        <v>11</v>
      </c>
      <c r="F2" s="64" t="s">
        <v>2</v>
      </c>
      <c r="G2" s="65" t="s">
        <v>10</v>
      </c>
    </row>
    <row r="3" spans="2:7" ht="7.5" customHeight="1" thickBot="1" x14ac:dyDescent="0.3"/>
    <row r="4" spans="2:7" ht="15.75" thickBot="1" x14ac:dyDescent="0.3">
      <c r="B4" s="72" t="s">
        <v>13</v>
      </c>
      <c r="C4" s="73"/>
      <c r="D4" s="73"/>
      <c r="E4" s="73"/>
      <c r="F4" s="74">
        <f>0.0000056</f>
        <v>5.5999999999999997E-6</v>
      </c>
      <c r="G4" s="75"/>
    </row>
    <row r="5" spans="2:7" ht="15.75" thickBot="1" x14ac:dyDescent="0.3">
      <c r="B5" s="80" t="s">
        <v>55</v>
      </c>
      <c r="C5" s="81"/>
      <c r="D5" s="94">
        <v>60</v>
      </c>
      <c r="E5" s="81"/>
      <c r="F5" s="95"/>
      <c r="G5" s="96"/>
    </row>
    <row r="6" spans="2:7" x14ac:dyDescent="0.25">
      <c r="B6" s="91" t="s">
        <v>53</v>
      </c>
      <c r="C6" s="92"/>
      <c r="D6" s="8"/>
      <c r="E6" s="93">
        <v>6</v>
      </c>
      <c r="G6" s="39"/>
    </row>
    <row r="7" spans="2:7" x14ac:dyDescent="0.25">
      <c r="B7" s="68" t="s">
        <v>54</v>
      </c>
      <c r="C7" s="4"/>
      <c r="D7" s="69"/>
      <c r="E7" s="27">
        <v>100</v>
      </c>
      <c r="G7" s="39"/>
    </row>
    <row r="8" spans="2:7" x14ac:dyDescent="0.25">
      <c r="B8" s="68" t="s">
        <v>57</v>
      </c>
      <c r="C8" s="4"/>
      <c r="D8" s="70"/>
      <c r="E8" s="27">
        <v>0.4</v>
      </c>
      <c r="F8" s="97"/>
      <c r="G8" s="76"/>
    </row>
    <row r="9" spans="2:7" ht="15.75" thickBot="1" x14ac:dyDescent="0.3">
      <c r="B9" s="77" t="s">
        <v>56</v>
      </c>
      <c r="C9" s="78"/>
      <c r="D9" s="78"/>
      <c r="E9" s="78"/>
      <c r="F9" s="71"/>
      <c r="G9" s="79">
        <v>0.3</v>
      </c>
    </row>
    <row r="10" spans="2:7" ht="15.75" thickBot="1" x14ac:dyDescent="0.3">
      <c r="B10" s="80" t="s">
        <v>58</v>
      </c>
      <c r="C10" s="81"/>
      <c r="D10" s="82"/>
      <c r="E10" s="83">
        <v>0.1</v>
      </c>
      <c r="F10" s="84"/>
      <c r="G10" s="85"/>
    </row>
    <row r="11" spans="2:7" x14ac:dyDescent="0.25">
      <c r="B11" s="28" t="s">
        <v>65</v>
      </c>
      <c r="C11" s="66">
        <v>1819</v>
      </c>
      <c r="D11" s="25"/>
      <c r="E11" s="25"/>
      <c r="F11" s="25"/>
      <c r="G11" s="67"/>
    </row>
    <row r="12" spans="2:7" x14ac:dyDescent="0.25">
      <c r="B12" s="29" t="s">
        <v>69</v>
      </c>
      <c r="C12" s="5">
        <v>100</v>
      </c>
      <c r="D12" s="8"/>
      <c r="E12" s="8"/>
      <c r="F12" s="8"/>
      <c r="G12" s="3"/>
    </row>
    <row r="13" spans="2:7" x14ac:dyDescent="0.25">
      <c r="B13" s="29" t="s">
        <v>61</v>
      </c>
      <c r="C13" s="5">
        <v>120</v>
      </c>
      <c r="D13" s="8"/>
      <c r="E13" s="8"/>
      <c r="F13" s="8"/>
      <c r="G13" s="3"/>
    </row>
    <row r="14" spans="2:7" ht="15.75" thickBot="1" x14ac:dyDescent="0.3">
      <c r="B14" s="30" t="s">
        <v>62</v>
      </c>
      <c r="C14" s="86">
        <v>117</v>
      </c>
      <c r="D14" s="26"/>
      <c r="E14" s="26"/>
      <c r="F14" s="26"/>
      <c r="G14" s="87"/>
    </row>
    <row r="15" spans="2:7" x14ac:dyDescent="0.25">
      <c r="B15" s="28" t="s">
        <v>97</v>
      </c>
      <c r="C15" s="66">
        <v>714</v>
      </c>
      <c r="D15" s="25"/>
      <c r="E15" s="25"/>
      <c r="F15" s="25"/>
      <c r="G15" s="67"/>
    </row>
    <row r="16" spans="2:7" x14ac:dyDescent="0.25">
      <c r="B16" s="29" t="s">
        <v>102</v>
      </c>
      <c r="C16" s="5">
        <v>1602</v>
      </c>
      <c r="D16" s="8"/>
      <c r="E16" s="8"/>
      <c r="F16" s="8"/>
      <c r="G16" s="3"/>
    </row>
    <row r="17" spans="2:9" x14ac:dyDescent="0.25">
      <c r="B17" s="29" t="s">
        <v>63</v>
      </c>
      <c r="C17" s="5">
        <v>0</v>
      </c>
      <c r="D17" s="8"/>
      <c r="E17" s="8"/>
      <c r="F17" s="8"/>
      <c r="G17" s="3"/>
    </row>
    <row r="18" spans="2:9" ht="15.75" thickBot="1" x14ac:dyDescent="0.3">
      <c r="B18" s="30" t="s">
        <v>64</v>
      </c>
      <c r="C18" s="86">
        <v>104</v>
      </c>
      <c r="D18" s="26"/>
      <c r="E18" s="26"/>
      <c r="F18" s="26"/>
      <c r="G18" s="87"/>
      <c r="I18" s="44"/>
    </row>
    <row r="19" spans="2:9" x14ac:dyDescent="0.25">
      <c r="E19" s="17"/>
    </row>
    <row r="20" spans="2:9" x14ac:dyDescent="0.25">
      <c r="E20" s="17"/>
    </row>
    <row r="21" spans="2:9" x14ac:dyDescent="0.25">
      <c r="B21" s="46" t="s">
        <v>52</v>
      </c>
      <c r="E21" s="17"/>
    </row>
    <row r="23" spans="2:9" x14ac:dyDescent="0.25">
      <c r="B23" t="s">
        <v>70</v>
      </c>
    </row>
    <row r="24" spans="2:9" x14ac:dyDescent="0.25">
      <c r="B24" s="107" t="s">
        <v>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Normal="100" workbookViewId="0">
      <pane ySplit="22" topLeftCell="A23" activePane="bottomLeft" state="frozen"/>
      <selection activeCell="B52" sqref="B52"/>
      <selection pane="bottomLeft" activeCell="L63" sqref="L63"/>
    </sheetView>
  </sheetViews>
  <sheetFormatPr baseColWidth="10" defaultRowHeight="15" x14ac:dyDescent="0.25"/>
  <cols>
    <col min="1" max="1" width="1.140625" customWidth="1"/>
    <col min="2" max="2" width="15.140625" customWidth="1"/>
    <col min="3" max="3" width="0.85546875" customWidth="1"/>
    <col min="4" max="4" width="32.140625" customWidth="1"/>
    <col min="5" max="5" width="8" customWidth="1"/>
    <col min="6" max="6" width="6.140625" customWidth="1"/>
    <col min="7" max="7" width="18.5703125" customWidth="1"/>
    <col min="8" max="8" width="6" customWidth="1"/>
    <col min="9" max="9" width="34.5703125" customWidth="1"/>
    <col min="10" max="10" width="7.140625" customWidth="1"/>
    <col min="11" max="11" width="6.140625" customWidth="1"/>
    <col min="12" max="12" width="52.5703125" customWidth="1"/>
    <col min="13" max="13" width="7" customWidth="1"/>
    <col min="14" max="14" width="25.42578125" customWidth="1"/>
    <col min="15" max="15" width="8.42578125" customWidth="1"/>
    <col min="16" max="16" width="6.140625" customWidth="1"/>
    <col min="17" max="17" width="12" customWidth="1"/>
    <col min="18" max="18" width="6.140625" customWidth="1"/>
    <col min="19" max="19" width="20.85546875" customWidth="1"/>
    <col min="20" max="20" width="24.85546875" customWidth="1"/>
    <col min="21" max="21" width="8.5703125" customWidth="1"/>
    <col min="22" max="22" width="9.140625" customWidth="1"/>
    <col min="23" max="23" width="10.42578125" customWidth="1"/>
    <col min="24" max="24" width="5" customWidth="1"/>
  </cols>
  <sheetData>
    <row r="1" spans="2:21" ht="7.5" customHeight="1" thickBot="1" x14ac:dyDescent="0.3"/>
    <row r="2" spans="2:21" ht="24.75" customHeight="1" thickBot="1" x14ac:dyDescent="0.3">
      <c r="B2" s="121" t="s">
        <v>17</v>
      </c>
      <c r="C2" s="122"/>
      <c r="D2" s="122"/>
      <c r="E2" s="122"/>
      <c r="F2" s="122"/>
      <c r="G2" s="123"/>
      <c r="H2" s="19"/>
      <c r="I2" s="99" t="s">
        <v>91</v>
      </c>
      <c r="J2" s="100"/>
      <c r="K2" s="100"/>
      <c r="L2" s="101"/>
      <c r="M2" s="101"/>
      <c r="N2" s="101"/>
      <c r="O2" s="101"/>
      <c r="P2" s="101"/>
      <c r="Q2" s="101"/>
      <c r="R2" s="101"/>
      <c r="S2" s="101"/>
      <c r="T2" s="101"/>
      <c r="U2" s="102" t="s">
        <v>9</v>
      </c>
    </row>
    <row r="3" spans="2:21" ht="15" customHeight="1" x14ac:dyDescent="0.25">
      <c r="B3" s="124">
        <f>Parámetros!F4</f>
        <v>5.5999999999999997E-6</v>
      </c>
      <c r="C3" s="150" t="s">
        <v>51</v>
      </c>
      <c r="D3" s="151"/>
      <c r="E3" s="151"/>
      <c r="F3" s="151"/>
      <c r="G3" s="152"/>
      <c r="H3" s="20"/>
      <c r="I3" s="126" t="s">
        <v>15</v>
      </c>
      <c r="J3" s="127"/>
      <c r="K3" s="128"/>
      <c r="L3" s="156" t="s">
        <v>87</v>
      </c>
      <c r="M3" s="156"/>
      <c r="N3" s="156"/>
      <c r="O3" s="156"/>
      <c r="P3" s="127"/>
      <c r="Q3" s="127"/>
      <c r="R3" s="127"/>
      <c r="S3" s="127"/>
      <c r="T3" s="164"/>
      <c r="U3" s="103" t="s">
        <v>73</v>
      </c>
    </row>
    <row r="4" spans="2:21" ht="15" customHeight="1" x14ac:dyDescent="0.25">
      <c r="B4" s="125"/>
      <c r="C4" s="153" t="s">
        <v>22</v>
      </c>
      <c r="D4" s="154"/>
      <c r="E4" s="154"/>
      <c r="F4" s="151"/>
      <c r="G4" s="152"/>
      <c r="H4" s="20"/>
      <c r="I4" s="129"/>
      <c r="J4" s="130"/>
      <c r="K4" s="131"/>
      <c r="L4" s="155" t="s">
        <v>71</v>
      </c>
      <c r="M4" s="155"/>
      <c r="N4" s="155"/>
      <c r="O4" s="155"/>
      <c r="P4" s="155"/>
      <c r="Q4" s="155"/>
      <c r="R4" s="155"/>
      <c r="S4" s="155"/>
      <c r="T4" s="158"/>
      <c r="U4" s="104" t="s">
        <v>74</v>
      </c>
    </row>
    <row r="5" spans="2:21" ht="15" customHeight="1" thickBot="1" x14ac:dyDescent="0.3">
      <c r="B5" s="2"/>
      <c r="F5" s="38"/>
      <c r="G5" s="33"/>
      <c r="H5" s="20"/>
      <c r="I5" s="132"/>
      <c r="J5" s="133"/>
      <c r="K5" s="134"/>
      <c r="L5" s="159" t="s">
        <v>25</v>
      </c>
      <c r="M5" s="159"/>
      <c r="N5" s="159"/>
      <c r="O5" s="159"/>
      <c r="P5" s="159"/>
      <c r="Q5" s="159"/>
      <c r="R5" s="159"/>
      <c r="S5" s="159"/>
      <c r="T5" s="160"/>
      <c r="U5" s="105" t="s">
        <v>75</v>
      </c>
    </row>
    <row r="6" spans="2:21" ht="6" customHeight="1" thickBot="1" x14ac:dyDescent="0.3">
      <c r="B6" s="2"/>
      <c r="G6" s="34"/>
      <c r="I6" s="106"/>
      <c r="J6" s="107"/>
      <c r="K6" s="107"/>
      <c r="L6" s="155"/>
      <c r="M6" s="155"/>
      <c r="N6" s="155"/>
      <c r="O6" s="155"/>
      <c r="P6" s="155"/>
      <c r="Q6" s="155"/>
      <c r="R6" s="155"/>
      <c r="S6" s="155"/>
      <c r="T6" s="155"/>
      <c r="U6" s="108"/>
    </row>
    <row r="7" spans="2:21" ht="17.25" customHeight="1" thickBot="1" x14ac:dyDescent="0.3">
      <c r="B7" s="2"/>
      <c r="G7" s="34"/>
      <c r="I7" s="147" t="s">
        <v>16</v>
      </c>
      <c r="J7" s="148"/>
      <c r="K7" s="149"/>
      <c r="L7" s="162" t="s">
        <v>42</v>
      </c>
      <c r="M7" s="162"/>
      <c r="N7" s="162"/>
      <c r="O7" s="162"/>
      <c r="P7" s="162"/>
      <c r="Q7" s="162"/>
      <c r="R7" s="162"/>
      <c r="S7" s="162"/>
      <c r="T7" s="163"/>
      <c r="U7" s="109" t="s">
        <v>76</v>
      </c>
    </row>
    <row r="8" spans="2:21" ht="6" customHeight="1" thickBot="1" x14ac:dyDescent="0.3">
      <c r="B8" s="2"/>
      <c r="G8" s="34"/>
      <c r="I8" s="110"/>
      <c r="J8" s="107"/>
      <c r="K8" s="107"/>
      <c r="L8" s="155"/>
      <c r="M8" s="155"/>
      <c r="N8" s="155"/>
      <c r="O8" s="155"/>
      <c r="P8" s="155"/>
      <c r="Q8" s="155"/>
      <c r="R8" s="155"/>
      <c r="S8" s="155"/>
      <c r="T8" s="155"/>
      <c r="U8" s="108"/>
    </row>
    <row r="9" spans="2:21" ht="15" customHeight="1" x14ac:dyDescent="0.25">
      <c r="B9" s="2"/>
      <c r="G9" s="34"/>
      <c r="I9" s="135" t="s">
        <v>6</v>
      </c>
      <c r="J9" s="136"/>
      <c r="K9" s="137"/>
      <c r="L9" s="156" t="s">
        <v>7</v>
      </c>
      <c r="M9" s="156"/>
      <c r="N9" s="156"/>
      <c r="O9" s="156"/>
      <c r="P9" s="156"/>
      <c r="Q9" s="156"/>
      <c r="R9" s="156"/>
      <c r="S9" s="156"/>
      <c r="T9" s="157"/>
      <c r="U9" s="103" t="s">
        <v>77</v>
      </c>
    </row>
    <row r="10" spans="2:21" x14ac:dyDescent="0.25">
      <c r="B10" s="2"/>
      <c r="G10" s="34"/>
      <c r="I10" s="138"/>
      <c r="J10" s="139"/>
      <c r="K10" s="140"/>
      <c r="L10" s="155" t="s">
        <v>8</v>
      </c>
      <c r="M10" s="155"/>
      <c r="N10" s="155"/>
      <c r="O10" s="155"/>
      <c r="P10" s="155"/>
      <c r="Q10" s="155"/>
      <c r="R10" s="155"/>
      <c r="S10" s="155"/>
      <c r="T10" s="158"/>
      <c r="U10" s="104" t="s">
        <v>78</v>
      </c>
    </row>
    <row r="11" spans="2:21" ht="15" customHeight="1" thickBot="1" x14ac:dyDescent="0.3">
      <c r="B11" s="2"/>
      <c r="G11" s="34"/>
      <c r="I11" s="141"/>
      <c r="J11" s="142"/>
      <c r="K11" s="143"/>
      <c r="L11" s="159" t="s">
        <v>27</v>
      </c>
      <c r="M11" s="159"/>
      <c r="N11" s="159"/>
      <c r="O11" s="159"/>
      <c r="P11" s="159"/>
      <c r="Q11" s="159"/>
      <c r="R11" s="159"/>
      <c r="S11" s="159"/>
      <c r="T11" s="160"/>
      <c r="U11" s="105" t="s">
        <v>79</v>
      </c>
    </row>
    <row r="12" spans="2:21" ht="6" customHeight="1" thickBot="1" x14ac:dyDescent="0.3">
      <c r="B12" s="2"/>
      <c r="G12" s="34"/>
      <c r="I12" s="107"/>
      <c r="J12" s="107"/>
      <c r="K12" s="107"/>
      <c r="L12" s="155"/>
      <c r="M12" s="155"/>
      <c r="N12" s="155"/>
      <c r="O12" s="155"/>
      <c r="P12" s="155"/>
      <c r="Q12" s="155"/>
      <c r="R12" s="155"/>
      <c r="S12" s="155"/>
      <c r="T12" s="155"/>
      <c r="U12" s="108"/>
    </row>
    <row r="13" spans="2:21" ht="15" customHeight="1" thickBot="1" x14ac:dyDescent="0.3">
      <c r="B13" s="2"/>
      <c r="G13" s="39"/>
      <c r="I13" s="144" t="s">
        <v>72</v>
      </c>
      <c r="J13" s="145"/>
      <c r="K13" s="146"/>
      <c r="L13" s="162" t="s">
        <v>88</v>
      </c>
      <c r="M13" s="162"/>
      <c r="N13" s="162"/>
      <c r="O13" s="162"/>
      <c r="P13" s="162"/>
      <c r="Q13" s="162"/>
      <c r="R13" s="162"/>
      <c r="S13" s="162"/>
      <c r="T13" s="163"/>
      <c r="U13" s="109" t="s">
        <v>80</v>
      </c>
    </row>
    <row r="14" spans="2:21" ht="6" customHeight="1" thickBot="1" x14ac:dyDescent="0.3">
      <c r="B14" s="2"/>
      <c r="G14" s="39"/>
      <c r="I14" s="6"/>
      <c r="L14" s="161"/>
      <c r="M14" s="161"/>
      <c r="N14" s="161"/>
      <c r="O14" s="161"/>
      <c r="P14" s="161"/>
      <c r="Q14" s="161"/>
      <c r="R14" s="161"/>
      <c r="S14" s="161"/>
      <c r="T14" s="161"/>
      <c r="U14" s="98"/>
    </row>
    <row r="15" spans="2:21" ht="30" customHeight="1" x14ac:dyDescent="0.25">
      <c r="B15" s="21"/>
      <c r="C15" s="18"/>
      <c r="D15" s="7"/>
      <c r="E15" s="7"/>
      <c r="F15" s="7"/>
      <c r="G15" s="22"/>
      <c r="H15" s="7"/>
      <c r="I15" s="214" t="s">
        <v>5</v>
      </c>
      <c r="J15" s="192"/>
      <c r="K15" s="215"/>
      <c r="L15" s="205" t="s">
        <v>41</v>
      </c>
      <c r="M15" s="205"/>
      <c r="N15" s="205"/>
      <c r="O15" s="205"/>
      <c r="P15" s="205"/>
      <c r="Q15" s="205"/>
      <c r="R15" s="205"/>
      <c r="S15" s="205"/>
      <c r="T15" s="206"/>
      <c r="U15" s="103" t="s">
        <v>81</v>
      </c>
    </row>
    <row r="16" spans="2:21" ht="15" customHeight="1" x14ac:dyDescent="0.25">
      <c r="B16" s="21"/>
      <c r="C16" s="18"/>
      <c r="D16" s="7"/>
      <c r="E16" s="7"/>
      <c r="F16" s="7"/>
      <c r="G16" s="22"/>
      <c r="H16" s="7"/>
      <c r="I16" s="216"/>
      <c r="J16" s="182"/>
      <c r="K16" s="177"/>
      <c r="L16" s="161" t="s">
        <v>21</v>
      </c>
      <c r="M16" s="161"/>
      <c r="N16" s="161"/>
      <c r="O16" s="161"/>
      <c r="P16" s="161"/>
      <c r="Q16" s="161"/>
      <c r="R16" s="161"/>
      <c r="S16" s="161"/>
      <c r="T16" s="213"/>
      <c r="U16" s="104" t="s">
        <v>82</v>
      </c>
    </row>
    <row r="17" spans="1:22" x14ac:dyDescent="0.25">
      <c r="B17" s="21"/>
      <c r="C17" s="18"/>
      <c r="D17" s="7"/>
      <c r="E17" s="7"/>
      <c r="F17" s="7"/>
      <c r="G17" s="22"/>
      <c r="H17" s="7"/>
      <c r="I17" s="216"/>
      <c r="J17" s="182"/>
      <c r="K17" s="177"/>
      <c r="L17" s="155" t="s">
        <v>37</v>
      </c>
      <c r="M17" s="155"/>
      <c r="N17" s="155"/>
      <c r="O17" s="155"/>
      <c r="P17" s="155"/>
      <c r="Q17" s="155"/>
      <c r="R17" s="155"/>
      <c r="S17" s="155"/>
      <c r="T17" s="158"/>
      <c r="U17" s="104" t="s">
        <v>83</v>
      </c>
    </row>
    <row r="18" spans="1:22" ht="15.75" thickBot="1" x14ac:dyDescent="0.3">
      <c r="B18" s="42"/>
      <c r="C18" s="43"/>
      <c r="D18" s="23"/>
      <c r="E18" s="23"/>
      <c r="F18" s="23"/>
      <c r="G18" s="24"/>
      <c r="H18" s="7"/>
      <c r="I18" s="217"/>
      <c r="J18" s="182"/>
      <c r="K18" s="177"/>
      <c r="L18" s="161" t="s">
        <v>12</v>
      </c>
      <c r="M18" s="161"/>
      <c r="N18" s="161"/>
      <c r="O18" s="161"/>
      <c r="P18" s="161"/>
      <c r="Q18" s="161"/>
      <c r="R18" s="161"/>
      <c r="S18" s="161"/>
      <c r="T18" s="213"/>
      <c r="U18" s="104" t="s">
        <v>84</v>
      </c>
    </row>
    <row r="19" spans="1:22" ht="15.75" thickBot="1" x14ac:dyDescent="0.3">
      <c r="B19" s="18"/>
      <c r="C19" s="18"/>
      <c r="D19" s="45"/>
      <c r="E19" s="7"/>
      <c r="F19" s="7"/>
      <c r="G19" s="7"/>
      <c r="H19" s="7"/>
      <c r="I19" s="217"/>
      <c r="J19" s="182"/>
      <c r="K19" s="177"/>
      <c r="L19" s="161" t="s">
        <v>26</v>
      </c>
      <c r="M19" s="161"/>
      <c r="N19" s="161"/>
      <c r="O19" s="161"/>
      <c r="P19" s="161"/>
      <c r="Q19" s="161"/>
      <c r="R19" s="161"/>
      <c r="S19" s="161"/>
      <c r="T19" s="213"/>
      <c r="U19" s="104" t="s">
        <v>85</v>
      </c>
    </row>
    <row r="20" spans="1:22" ht="15" customHeight="1" thickBot="1" x14ac:dyDescent="0.3">
      <c r="B20" s="1" t="s">
        <v>43</v>
      </c>
      <c r="C20" s="18"/>
      <c r="D20" s="55" t="s">
        <v>66</v>
      </c>
      <c r="E20" s="7"/>
      <c r="F20" s="7"/>
      <c r="G20" s="55" t="str">
        <f>IF(B3&gt;0,Chequeo!$B$20)</f>
        <v>CORRECTO</v>
      </c>
      <c r="H20" s="7"/>
      <c r="I20" s="218"/>
      <c r="J20" s="219"/>
      <c r="K20" s="179"/>
      <c r="L20" s="207" t="s">
        <v>20</v>
      </c>
      <c r="M20" s="207"/>
      <c r="N20" s="207"/>
      <c r="O20" s="207"/>
      <c r="P20" s="207"/>
      <c r="Q20" s="207"/>
      <c r="R20" s="207"/>
      <c r="S20" s="207"/>
      <c r="T20" s="208"/>
      <c r="U20" s="105" t="s">
        <v>86</v>
      </c>
    </row>
    <row r="21" spans="1:22" ht="6" customHeight="1" x14ac:dyDescent="0.25">
      <c r="B21" s="18"/>
      <c r="C21" s="1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5"/>
    </row>
    <row r="22" spans="1:22" ht="7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6"/>
      <c r="P22" s="1"/>
      <c r="Q22" s="1"/>
      <c r="R22" s="1"/>
      <c r="S22" s="1"/>
      <c r="T22" s="1"/>
      <c r="U22" s="1"/>
      <c r="V22" s="1"/>
    </row>
    <row r="23" spans="1:22" ht="4.5" customHeight="1" x14ac:dyDescent="0.25"/>
    <row r="24" spans="1:22" ht="4.5" customHeight="1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22" ht="17.25" x14ac:dyDescent="0.25">
      <c r="B25" s="9" t="s">
        <v>23</v>
      </c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1"/>
      <c r="Q25" s="11"/>
      <c r="R25" s="11"/>
      <c r="S25" s="11"/>
      <c r="T25" s="11"/>
    </row>
    <row r="26" spans="1:22" ht="6" customHeight="1" x14ac:dyDescent="0.25">
      <c r="B26" s="12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22" ht="5.25" customHeight="1" thickBot="1" x14ac:dyDescent="0.3"/>
    <row r="28" spans="1:22" ht="15.75" thickBot="1" x14ac:dyDescent="0.3">
      <c r="B28" s="167" t="s">
        <v>31</v>
      </c>
      <c r="I28" s="209" t="s">
        <v>103</v>
      </c>
      <c r="J28" s="211">
        <f>Parámetros!C11+Parámetros!C15</f>
        <v>2533</v>
      </c>
      <c r="L28" s="118" t="s">
        <v>105</v>
      </c>
      <c r="M28" s="119">
        <f>(J28*0.95)+(J30*0.225)</f>
        <v>2731.0250000000001</v>
      </c>
      <c r="N28" s="13"/>
    </row>
    <row r="29" spans="1:22" ht="15.75" thickBot="1" x14ac:dyDescent="0.3">
      <c r="B29" s="168"/>
      <c r="D29" s="222" t="s">
        <v>44</v>
      </c>
      <c r="E29" s="223"/>
      <c r="I29" s="210"/>
      <c r="J29" s="212"/>
      <c r="K29" s="8"/>
      <c r="L29" s="56" t="s">
        <v>60</v>
      </c>
      <c r="M29" s="62">
        <f>M28/J38</f>
        <v>4.5517083333333339</v>
      </c>
      <c r="N29" s="55" t="str">
        <f>IF(M29&lt;5,Chequeo!B20)</f>
        <v>CORRECTO</v>
      </c>
    </row>
    <row r="30" spans="1:22" ht="15.75" thickBot="1" x14ac:dyDescent="0.3">
      <c r="B30" s="168"/>
      <c r="D30" s="116" t="s">
        <v>96</v>
      </c>
      <c r="E30" s="58">
        <f>Parámetros!E6*Parámetros!E7*Parámetros!E10</f>
        <v>60</v>
      </c>
      <c r="I30" s="196" t="s">
        <v>104</v>
      </c>
      <c r="J30" s="198">
        <f>(Parámetros!C12+Parámetros!C13+Parámetros!C14)+(Parámetros!C16+Parámetros!C17+Parámetros!C18)-(J38)</f>
        <v>1443</v>
      </c>
      <c r="N30" s="13"/>
    </row>
    <row r="31" spans="1:22" ht="15.75" thickBot="1" x14ac:dyDescent="0.3">
      <c r="B31" s="168"/>
      <c r="D31" s="50" t="s">
        <v>46</v>
      </c>
      <c r="E31" s="52">
        <f>Parámetros!D$5</f>
        <v>60</v>
      </c>
      <c r="I31" s="197" t="s">
        <v>59</v>
      </c>
      <c r="J31" s="199"/>
      <c r="L31" s="57" t="s">
        <v>49</v>
      </c>
      <c r="M31" s="54">
        <f>Parámetros!E$8</f>
        <v>0.4</v>
      </c>
      <c r="N31" s="55" t="str">
        <f>IF(M31&gt;M32,Chequeo!B20)</f>
        <v>CORRECTO</v>
      </c>
    </row>
    <row r="32" spans="1:22" ht="15.75" thickBot="1" x14ac:dyDescent="0.3">
      <c r="B32" s="168"/>
      <c r="D32" s="220" t="str">
        <f>IF((E30+0.001)&gt;E31,Chequeo!B20)</f>
        <v>CORRECTO</v>
      </c>
      <c r="E32" s="221"/>
      <c r="G32" s="188" t="s">
        <v>100</v>
      </c>
      <c r="I32" s="107" t="s">
        <v>99</v>
      </c>
      <c r="J32" s="107"/>
      <c r="K32" s="8"/>
      <c r="L32" s="32" t="s">
        <v>39</v>
      </c>
      <c r="M32" s="60">
        <f>(((M28+J38)*0.016)/(Parámetros!G9*Chequeo!J38))</f>
        <v>0.29609111111111114</v>
      </c>
      <c r="N32" s="13"/>
      <c r="P32" s="8"/>
      <c r="S32" s="31" t="s">
        <v>47</v>
      </c>
      <c r="T32" s="111" t="s">
        <v>89</v>
      </c>
    </row>
    <row r="33" spans="2:20" ht="15.75" thickBot="1" x14ac:dyDescent="0.3">
      <c r="B33" s="168"/>
      <c r="G33" s="189"/>
      <c r="I33" s="107"/>
      <c r="J33" s="107"/>
      <c r="K33" s="8"/>
      <c r="S33" s="37" t="s">
        <v>14</v>
      </c>
      <c r="T33" s="112" t="s">
        <v>90</v>
      </c>
    </row>
    <row r="34" spans="2:20" ht="15.75" thickBot="1" x14ac:dyDescent="0.3">
      <c r="B34" s="168"/>
      <c r="D34" s="222" t="s">
        <v>45</v>
      </c>
      <c r="E34" s="223"/>
      <c r="G34" s="190"/>
      <c r="I34" s="107"/>
      <c r="J34" s="107"/>
      <c r="L34" s="57" t="s">
        <v>50</v>
      </c>
      <c r="M34" s="54">
        <f>Parámetros!E$10</f>
        <v>0.1</v>
      </c>
      <c r="N34" s="55" t="str">
        <f>IF(M34&gt;M35,Chequeo!B20)</f>
        <v>CORRECTO</v>
      </c>
    </row>
    <row r="35" spans="2:20" ht="15" customHeight="1" thickBot="1" x14ac:dyDescent="0.3">
      <c r="B35" s="168"/>
      <c r="D35" s="29" t="s">
        <v>38</v>
      </c>
      <c r="E35" s="53">
        <f>Parámetros!C16</f>
        <v>1602</v>
      </c>
      <c r="I35" s="224" t="s">
        <v>92</v>
      </c>
      <c r="J35" s="202">
        <f>(16*(M28+J38))/1000</f>
        <v>53.296399999999998</v>
      </c>
      <c r="L35" s="32" t="s">
        <v>28</v>
      </c>
      <c r="M35" s="61">
        <f>J35/J38</f>
        <v>8.8827333333333328E-2</v>
      </c>
    </row>
    <row r="36" spans="2:20" ht="15" customHeight="1" thickBot="1" x14ac:dyDescent="0.3">
      <c r="B36" s="168"/>
      <c r="D36" s="120" t="s">
        <v>107</v>
      </c>
      <c r="E36" s="59">
        <f>Parámetros!E$6*Parámetros!E$7</f>
        <v>600</v>
      </c>
      <c r="I36" s="225"/>
      <c r="J36" s="203"/>
      <c r="K36" s="8"/>
      <c r="N36" s="13"/>
    </row>
    <row r="37" spans="2:20" ht="15.75" thickBot="1" x14ac:dyDescent="0.3">
      <c r="B37" s="168"/>
      <c r="D37" s="220" t="str">
        <f>IF(E35&gt;E36,Chequeo!B20)</f>
        <v>CORRECTO</v>
      </c>
      <c r="E37" s="221"/>
      <c r="I37" s="226"/>
      <c r="J37" s="204"/>
      <c r="L37" s="113" t="s">
        <v>93</v>
      </c>
      <c r="M37" s="114">
        <f>M34/M31</f>
        <v>0.25</v>
      </c>
      <c r="N37" s="55" t="str">
        <f>IF((M37&lt;Parámetros!G9),Chequeo!B20)</f>
        <v>CORRECTO</v>
      </c>
    </row>
    <row r="38" spans="2:20" ht="15.75" thickBot="1" x14ac:dyDescent="0.3">
      <c r="B38" s="168"/>
      <c r="I38" s="29" t="s">
        <v>40</v>
      </c>
      <c r="J38" s="63">
        <f>Parámetros!E$6*Parámetros!E$7</f>
        <v>600</v>
      </c>
    </row>
    <row r="39" spans="2:20" ht="15" customHeight="1" thickBot="1" x14ac:dyDescent="0.3">
      <c r="B39" s="168"/>
      <c r="I39" s="40" t="s">
        <v>29</v>
      </c>
      <c r="J39" s="63">
        <f>2*(Parámetros!E$6+Parámetros!E$7)</f>
        <v>212</v>
      </c>
      <c r="L39" s="90" t="s">
        <v>94</v>
      </c>
      <c r="M39" s="114">
        <f>M35/0.01</f>
        <v>8.8827333333333325</v>
      </c>
      <c r="N39" s="8"/>
      <c r="O39" s="8"/>
      <c r="P39" s="8"/>
    </row>
    <row r="40" spans="2:20" ht="15.75" thickBot="1" x14ac:dyDescent="0.3">
      <c r="B40" s="168"/>
      <c r="I40" s="41" t="s">
        <v>30</v>
      </c>
      <c r="J40" s="62">
        <f>J38/J39</f>
        <v>2.8301886792452828</v>
      </c>
    </row>
    <row r="41" spans="2:20" ht="15.75" thickBot="1" x14ac:dyDescent="0.3">
      <c r="B41" s="168"/>
      <c r="I41" s="18"/>
      <c r="J41" s="115"/>
      <c r="L41" s="90" t="s">
        <v>95</v>
      </c>
      <c r="M41" s="38"/>
      <c r="N41" s="88" t="s">
        <v>3</v>
      </c>
      <c r="O41" s="89">
        <f>(Parámetros!G$9*Chequeo!J38*(Parámetros!E$8+Chequeo!J40))/((Parámetros!F$4*3600)*Chequeo!J39*((Parámetros!E$8/2)+Chequeo!J40))</f>
        <v>44.895657457042823</v>
      </c>
      <c r="P41" s="38"/>
      <c r="Q41" s="90" t="str">
        <f>IF(O41&lt;48,Chequeo!B20)</f>
        <v>CORRECTO</v>
      </c>
    </row>
    <row r="42" spans="2:20" x14ac:dyDescent="0.25">
      <c r="B42" s="168"/>
      <c r="D42" s="35" t="s">
        <v>18</v>
      </c>
    </row>
    <row r="43" spans="2:20" ht="6" customHeight="1" thickBot="1" x14ac:dyDescent="0.3">
      <c r="B43" s="168"/>
    </row>
    <row r="44" spans="2:20" x14ac:dyDescent="0.25">
      <c r="B44" s="168"/>
      <c r="D44" s="171" t="s">
        <v>36</v>
      </c>
      <c r="E44" s="172"/>
      <c r="G44" s="191" t="s">
        <v>4</v>
      </c>
      <c r="H44" s="192"/>
      <c r="I44" s="192"/>
      <c r="J44" s="192"/>
      <c r="K44" s="25"/>
      <c r="L44" s="51" t="s">
        <v>24</v>
      </c>
      <c r="M44" s="36"/>
      <c r="N44" s="36"/>
      <c r="O44" s="36"/>
      <c r="P44" s="36"/>
      <c r="Q44" s="36"/>
      <c r="R44" s="36"/>
      <c r="S44" s="36"/>
      <c r="T44" s="14"/>
    </row>
    <row r="45" spans="2:20" ht="6" customHeight="1" x14ac:dyDescent="0.25">
      <c r="B45" s="168"/>
      <c r="D45" s="173"/>
      <c r="E45" s="174"/>
      <c r="G45" s="49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8"/>
    </row>
    <row r="46" spans="2:20" x14ac:dyDescent="0.25">
      <c r="B46" s="168"/>
      <c r="D46" s="173"/>
      <c r="E46" s="174"/>
      <c r="G46" s="193" t="s">
        <v>19</v>
      </c>
      <c r="H46" s="194"/>
      <c r="I46" s="194"/>
      <c r="J46" s="194"/>
      <c r="K46" s="182"/>
      <c r="L46" s="180" t="s">
        <v>48</v>
      </c>
      <c r="M46" s="180"/>
      <c r="N46" s="180"/>
      <c r="O46" s="183"/>
      <c r="P46" s="182"/>
      <c r="Q46" s="180"/>
      <c r="R46" s="180"/>
      <c r="S46" s="180"/>
      <c r="T46" s="181"/>
    </row>
    <row r="47" spans="2:20" x14ac:dyDescent="0.25">
      <c r="B47" s="168"/>
      <c r="D47" s="173"/>
      <c r="E47" s="174"/>
      <c r="G47" s="193"/>
      <c r="H47" s="194"/>
      <c r="I47" s="194"/>
      <c r="J47" s="194"/>
      <c r="K47" s="182"/>
      <c r="L47" s="180"/>
      <c r="M47" s="180"/>
      <c r="N47" s="180"/>
      <c r="O47" s="183"/>
      <c r="P47" s="182"/>
      <c r="Q47" s="180"/>
      <c r="R47" s="180"/>
      <c r="S47" s="180"/>
      <c r="T47" s="181"/>
    </row>
    <row r="48" spans="2:20" ht="6" customHeight="1" x14ac:dyDescent="0.25">
      <c r="B48" s="168"/>
      <c r="D48" s="173"/>
      <c r="E48" s="174"/>
      <c r="G48" s="49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8"/>
    </row>
    <row r="49" spans="2:20" x14ac:dyDescent="0.25">
      <c r="B49" s="168"/>
      <c r="D49" s="173"/>
      <c r="E49" s="174"/>
      <c r="G49" s="195" t="s">
        <v>67</v>
      </c>
      <c r="H49" s="182"/>
      <c r="I49" s="182"/>
      <c r="J49" s="182"/>
      <c r="K49" s="8"/>
      <c r="L49" s="184" t="s">
        <v>106</v>
      </c>
      <c r="M49" s="185"/>
      <c r="N49" s="185"/>
      <c r="O49" s="185"/>
      <c r="P49" s="8"/>
      <c r="Q49" s="182"/>
      <c r="R49" s="182"/>
      <c r="S49" s="182"/>
      <c r="T49" s="177"/>
    </row>
    <row r="50" spans="2:20" ht="6" customHeight="1" x14ac:dyDescent="0.25">
      <c r="B50" s="168"/>
      <c r="D50" s="173"/>
      <c r="E50" s="174"/>
      <c r="G50" s="49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8"/>
    </row>
    <row r="51" spans="2:20" x14ac:dyDescent="0.25">
      <c r="B51" s="169"/>
      <c r="D51" s="175"/>
      <c r="E51" s="174"/>
      <c r="G51" s="176" t="s">
        <v>34</v>
      </c>
      <c r="H51" s="182"/>
      <c r="I51" s="182"/>
      <c r="J51" s="182"/>
      <c r="K51" s="8"/>
      <c r="L51" s="186" t="s">
        <v>35</v>
      </c>
      <c r="M51" s="182"/>
      <c r="N51" s="182"/>
      <c r="O51" s="182"/>
      <c r="P51" s="8"/>
      <c r="Q51" s="182"/>
      <c r="R51" s="182"/>
      <c r="S51" s="182"/>
      <c r="T51" s="177"/>
    </row>
    <row r="52" spans="2:20" ht="6" customHeight="1" x14ac:dyDescent="0.25">
      <c r="B52" s="169"/>
      <c r="D52" s="176"/>
      <c r="E52" s="177"/>
      <c r="G52" s="49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8"/>
    </row>
    <row r="53" spans="2:20" ht="29.1" customHeight="1" thickBot="1" x14ac:dyDescent="0.3">
      <c r="B53" s="170"/>
      <c r="D53" s="178"/>
      <c r="E53" s="179"/>
      <c r="G53" s="200" t="s">
        <v>32</v>
      </c>
      <c r="H53" s="201"/>
      <c r="I53" s="201"/>
      <c r="J53" s="201"/>
      <c r="K53" s="26"/>
      <c r="L53" s="187" t="s">
        <v>68</v>
      </c>
      <c r="M53" s="187"/>
      <c r="N53" s="187"/>
      <c r="O53" s="187"/>
      <c r="P53" s="26"/>
      <c r="Q53" s="165" t="s">
        <v>33</v>
      </c>
      <c r="R53" s="165"/>
      <c r="S53" s="165"/>
      <c r="T53" s="166"/>
    </row>
  </sheetData>
  <sheetProtection algorithmName="SHA-512" hashValue="HL76zy7RiSPJn/Fzp0coibiHnNF8nuw282dKvRu33qMogVKJafwHw4kx4lXw/WrLCmiGt+SLjcZuGhavVIishw==" saltValue="KovZjXPEnfI0jZFiY1M+xA==" spinCount="100000" sheet="1" objects="1" scenarios="1" selectLockedCells="1" selectUnlockedCells="1"/>
  <mergeCells count="55">
    <mergeCell ref="D37:E37"/>
    <mergeCell ref="D34:E34"/>
    <mergeCell ref="D29:E29"/>
    <mergeCell ref="D32:E32"/>
    <mergeCell ref="I35:I37"/>
    <mergeCell ref="L15:T15"/>
    <mergeCell ref="L20:T20"/>
    <mergeCell ref="I28:I29"/>
    <mergeCell ref="J28:J29"/>
    <mergeCell ref="L18:T18"/>
    <mergeCell ref="L19:T19"/>
    <mergeCell ref="I15:K20"/>
    <mergeCell ref="L16:T16"/>
    <mergeCell ref="L17:T17"/>
    <mergeCell ref="P46:P47"/>
    <mergeCell ref="I30:I31"/>
    <mergeCell ref="J30:J31"/>
    <mergeCell ref="G53:J53"/>
    <mergeCell ref="J35:J37"/>
    <mergeCell ref="Q53:T53"/>
    <mergeCell ref="B28:B53"/>
    <mergeCell ref="D44:E53"/>
    <mergeCell ref="Q46:T47"/>
    <mergeCell ref="Q51:T51"/>
    <mergeCell ref="G51:J51"/>
    <mergeCell ref="L46:O47"/>
    <mergeCell ref="L49:O49"/>
    <mergeCell ref="L51:O51"/>
    <mergeCell ref="L53:O53"/>
    <mergeCell ref="G32:G34"/>
    <mergeCell ref="G44:J44"/>
    <mergeCell ref="G46:J47"/>
    <mergeCell ref="G49:J49"/>
    <mergeCell ref="Q49:T49"/>
    <mergeCell ref="K46:K47"/>
    <mergeCell ref="L3:T3"/>
    <mergeCell ref="L4:T4"/>
    <mergeCell ref="L5:T5"/>
    <mergeCell ref="L6:T6"/>
    <mergeCell ref="L7:T7"/>
    <mergeCell ref="L8:T8"/>
    <mergeCell ref="L9:T9"/>
    <mergeCell ref="L10:T10"/>
    <mergeCell ref="L11:T11"/>
    <mergeCell ref="L14:T14"/>
    <mergeCell ref="L12:T12"/>
    <mergeCell ref="L13:T13"/>
    <mergeCell ref="B2:G2"/>
    <mergeCell ref="B3:B4"/>
    <mergeCell ref="I3:K5"/>
    <mergeCell ref="I9:K11"/>
    <mergeCell ref="I13:K13"/>
    <mergeCell ref="I7:K7"/>
    <mergeCell ref="C3:G3"/>
    <mergeCell ref="C4:G4"/>
  </mergeCells>
  <pageMargins left="0.7" right="0.7" top="0.75" bottom="0.75" header="0.3" footer="0.3"/>
  <pageSetup paperSize="9" orientation="portrait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Parámetros</vt:lpstr>
      <vt:lpstr>Chequeo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NOVAL DE LA ROZA</dc:creator>
  <cp:lastModifiedBy>JOSE JULIAN TEMPRADO PEREZ</cp:lastModifiedBy>
  <dcterms:created xsi:type="dcterms:W3CDTF">2021-09-21T07:02:28Z</dcterms:created>
  <dcterms:modified xsi:type="dcterms:W3CDTF">2024-02-29T10:58:23Z</dcterms:modified>
</cp:coreProperties>
</file>