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temprado\Desktop\Sistema urbano de drenaje sostenible\"/>
    </mc:Choice>
  </mc:AlternateContent>
  <xr:revisionPtr revIDLastSave="0" documentId="8_{BB8D3913-6C81-4811-8A45-8641FBCFCD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rámetros" sheetId="1" r:id="rId1"/>
    <sheet name="Superf + Volum" sheetId="1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4" i="14" l="1"/>
  <c r="D45" i="14"/>
  <c r="D46" i="14"/>
  <c r="D43" i="14"/>
  <c r="C5" i="14" l="1"/>
  <c r="C46" i="14" l="1"/>
  <c r="C45" i="14"/>
  <c r="C44" i="14"/>
  <c r="C43" i="14"/>
  <c r="E22" i="1"/>
  <c r="C51" i="14" l="1"/>
  <c r="D53" i="14" s="1"/>
  <c r="C37" i="14" l="1"/>
  <c r="C33" i="14"/>
  <c r="G36" i="14" s="1"/>
  <c r="C56" i="14"/>
  <c r="C10" i="14"/>
  <c r="C18" i="14" s="1"/>
  <c r="D18" i="14" s="1"/>
  <c r="C6" i="14"/>
  <c r="D5" i="14" l="1"/>
  <c r="C57" i="14"/>
  <c r="D56" i="14" s="1"/>
  <c r="C21" i="14"/>
  <c r="D21" i="14" s="1"/>
  <c r="C27" i="14"/>
  <c r="D27" i="14" s="1"/>
  <c r="C12" i="14"/>
  <c r="D12" i="14" s="1"/>
  <c r="D36" i="14"/>
  <c r="C36" i="14"/>
</calcChain>
</file>

<file path=xl/sharedStrings.xml><?xml version="1.0" encoding="utf-8"?>
<sst xmlns="http://schemas.openxmlformats.org/spreadsheetml/2006/main" count="75" uniqueCount="74">
  <si>
    <t xml:space="preserve">PISC.:  Superficie de piscinas. </t>
  </si>
  <si>
    <t>VOLUMEN DE DEPÓSITO DE RIEGO PROPUESTO</t>
  </si>
  <si>
    <r>
      <t xml:space="preserve">Porcentaje </t>
    </r>
    <r>
      <rPr>
        <sz val="11"/>
        <color rgb="FFFF0000"/>
        <rFont val="Calibri"/>
        <family val="2"/>
        <scheme val="minor"/>
      </rPr>
      <t>máximo</t>
    </r>
    <r>
      <rPr>
        <sz val="11"/>
        <color theme="1"/>
        <rFont val="Calibri"/>
        <family val="2"/>
        <scheme val="minor"/>
      </rPr>
      <t xml:space="preserve"> según Ordenanza de Edificación</t>
    </r>
  </si>
  <si>
    <r>
      <t xml:space="preserve">Dotación </t>
    </r>
    <r>
      <rPr>
        <sz val="11"/>
        <color rgb="FFFF0000"/>
        <rFont val="Calibri"/>
        <family val="2"/>
        <scheme val="minor"/>
      </rPr>
      <t>máxima</t>
    </r>
    <r>
      <rPr>
        <sz val="11"/>
        <rFont val="Calibri"/>
        <family val="2"/>
        <scheme val="minor"/>
      </rPr>
      <t xml:space="preserve"> según Ordenanza de Edificación (l/m2/día)</t>
    </r>
  </si>
  <si>
    <t>m2</t>
  </si>
  <si>
    <t>uds</t>
  </si>
  <si>
    <t>m3</t>
  </si>
  <si>
    <t>Volumen de depósito de proyecto (m3)</t>
  </si>
  <si>
    <t>Superficie total de parcela (m2)</t>
  </si>
  <si>
    <t>Volumen SUDS de proyecto (m3)</t>
  </si>
  <si>
    <t>Mínimo --&gt; 7,5 m3 si S &lt; 1500 m2  /  5 m3 si S &lt; 1000 m2)</t>
  </si>
  <si>
    <t>S.PARC.: Superficie total de parcela.</t>
  </si>
  <si>
    <t>S &lt; 5.000</t>
  </si>
  <si>
    <t>5.000 - 10.000</t>
  </si>
  <si>
    <t>S &gt; 10.000</t>
  </si>
  <si>
    <t>0) Comprobación desgloses superficie de parcela:</t>
  </si>
  <si>
    <t>Suma de superficies de parcela</t>
  </si>
  <si>
    <t>Superficie declarada (S.PARC.)</t>
  </si>
  <si>
    <t>S.IMP.:  Superficies impermeables (caminos, accesos, pistas deportivas, y/o juegos infantiles, etc).</t>
  </si>
  <si>
    <t>1.1) Zonas verdes o ajardinadas de proyecto:</t>
  </si>
  <si>
    <t>CORRECTO</t>
  </si>
  <si>
    <r>
      <t xml:space="preserve">Porcentaje </t>
    </r>
    <r>
      <rPr>
        <sz val="11"/>
        <color rgb="FFFF0000"/>
        <rFont val="Calibri"/>
        <family val="2"/>
        <scheme val="minor"/>
      </rPr>
      <t>mínimo</t>
    </r>
    <r>
      <rPr>
        <sz val="11"/>
        <rFont val="Calibri"/>
        <family val="2"/>
        <scheme val="minor"/>
      </rPr>
      <t xml:space="preserve"> según Ordenanza de Edificación</t>
    </r>
  </si>
  <si>
    <r>
      <t xml:space="preserve">Volumen </t>
    </r>
    <r>
      <rPr>
        <sz val="11"/>
        <color rgb="FFFF0000"/>
        <rFont val="Calibri"/>
        <family val="2"/>
        <scheme val="minor"/>
      </rPr>
      <t>mínimo</t>
    </r>
    <r>
      <rPr>
        <sz val="11"/>
        <color rgb="FF00B05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según Ordenanza de Edificación (m3)</t>
    </r>
  </si>
  <si>
    <r>
      <t xml:space="preserve">Volumen </t>
    </r>
    <r>
      <rPr>
        <sz val="11"/>
        <color rgb="FFFF0000"/>
        <rFont val="Calibri"/>
        <family val="2"/>
        <scheme val="minor"/>
      </rPr>
      <t>mínimo</t>
    </r>
    <r>
      <rPr>
        <sz val="11"/>
        <color theme="1"/>
        <rFont val="Calibri"/>
        <family val="2"/>
        <scheme val="minor"/>
      </rPr>
      <t xml:space="preserve"> según Ordenanza de Edificación (m3)</t>
    </r>
  </si>
  <si>
    <t>1.2) Comprobación de pradera y arbustos de proyecto:</t>
  </si>
  <si>
    <t>1.3) Comprobación de las dotaciones de riego de proyecto:</t>
  </si>
  <si>
    <t>3) Depósito de riego</t>
  </si>
  <si>
    <t>0) PARÁMETROS DE PROYECTO (Ciclo integral del agua. Justificación de la disposición adicional 3ª ):</t>
  </si>
  <si>
    <t>Depósito Obligatorio</t>
  </si>
  <si>
    <t>¿Hay que incluir depósito de riego?</t>
  </si>
  <si>
    <t>Depósito No Obligatorio</t>
  </si>
  <si>
    <t>VOLUMEN TOTAL DE SUDS PROPUESTOS</t>
  </si>
  <si>
    <t>COMPROBACIÓN DE SUPERFICIES Y VOLÚMENES</t>
  </si>
  <si>
    <t>2.1) Comprobación del volumen SUDS del proyecto:</t>
  </si>
  <si>
    <t>Escorrentía generada por la superficie impermeable de parcela</t>
  </si>
  <si>
    <t>Celdas a rellenar por proyectista</t>
  </si>
  <si>
    <t>SUDS 1</t>
  </si>
  <si>
    <t>SUDS 2</t>
  </si>
  <si>
    <t>SUDS 3</t>
  </si>
  <si>
    <t>SUDS 4</t>
  </si>
  <si>
    <t>SUDS 5</t>
  </si>
  <si>
    <t>Escorrentía generada por la superficie permeable y/o vegetada de parcela</t>
  </si>
  <si>
    <t>Escorrentía generada por la cubierta vegetada</t>
  </si>
  <si>
    <t>Escorrentía generada por la parte impermeable de la cubierta</t>
  </si>
  <si>
    <t>Si se opta por gestionar la escorrentía mediante varios dispositivos SUDS los porcentajes calculados permiten calibrar cómo debe repartirse el volumen total SUDS propuesto para la parcela.</t>
  </si>
  <si>
    <t>2.2) Reparto de la escorrentía generada:</t>
  </si>
  <si>
    <t>ARBL.: Número de árboles</t>
  </si>
  <si>
    <t>S.CUB.: Superficie total de cubiertas.</t>
  </si>
  <si>
    <r>
      <t xml:space="preserve">PRD. CUB.:  Superficie de pradera de césped </t>
    </r>
    <r>
      <rPr>
        <sz val="11"/>
        <color rgb="FF0070C0"/>
        <rFont val="Calibri"/>
        <family val="2"/>
        <scheme val="minor"/>
      </rPr>
      <t>regable</t>
    </r>
    <r>
      <rPr>
        <sz val="11"/>
        <color theme="1"/>
        <rFont val="Calibri"/>
        <family val="2"/>
        <scheme val="minor"/>
      </rPr>
      <t xml:space="preserve"> en cubierta.</t>
    </r>
  </si>
  <si>
    <r>
      <t xml:space="preserve">ARBUS. CUB.: Superficie de arbustos </t>
    </r>
    <r>
      <rPr>
        <sz val="11"/>
        <color rgb="FF0070C0"/>
        <rFont val="Calibri"/>
        <family val="2"/>
        <scheme val="minor"/>
      </rPr>
      <t>regables</t>
    </r>
    <r>
      <rPr>
        <sz val="11"/>
        <color theme="1"/>
        <rFont val="Calibri"/>
        <family val="2"/>
        <scheme val="minor"/>
      </rPr>
      <t xml:space="preserve"> en cubierta.</t>
    </r>
  </si>
  <si>
    <r>
      <t xml:space="preserve">PRD. JARD.: Superficie de pradera de césped </t>
    </r>
    <r>
      <rPr>
        <sz val="11"/>
        <color rgb="FF0070C0"/>
        <rFont val="Calibri"/>
        <family val="2"/>
        <scheme val="minor"/>
      </rPr>
      <t>regable</t>
    </r>
    <r>
      <rPr>
        <sz val="11"/>
        <color theme="1"/>
        <rFont val="Calibri"/>
        <family val="2"/>
        <scheme val="minor"/>
      </rPr>
      <t xml:space="preserve"> en jardín.</t>
    </r>
  </si>
  <si>
    <r>
      <t xml:space="preserve">ARBUS. JARD.: Superficie de arbustos </t>
    </r>
    <r>
      <rPr>
        <sz val="11"/>
        <color rgb="FF0070C0"/>
        <rFont val="Calibri"/>
        <family val="2"/>
        <scheme val="minor"/>
      </rPr>
      <t>regables</t>
    </r>
    <r>
      <rPr>
        <sz val="11"/>
        <color theme="6" tint="-0.249977111117893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en jardín.</t>
    </r>
  </si>
  <si>
    <r>
      <t xml:space="preserve">Cálculo de la </t>
    </r>
    <r>
      <rPr>
        <sz val="11"/>
        <color rgb="FF00B050"/>
        <rFont val="Calibri"/>
        <family val="2"/>
        <scheme val="minor"/>
      </rPr>
      <t xml:space="preserve">Z.V.O.A. </t>
    </r>
    <r>
      <rPr>
        <sz val="11"/>
        <rFont val="Calibri"/>
        <family val="2"/>
        <scheme val="minor"/>
      </rPr>
      <t xml:space="preserve">de proyecto </t>
    </r>
  </si>
  <si>
    <r>
      <t xml:space="preserve">Porcentaje de superficie de parcela destinada a </t>
    </r>
    <r>
      <rPr>
        <sz val="11"/>
        <color rgb="FF00B050"/>
        <rFont val="Calibri"/>
        <family val="2"/>
        <scheme val="minor"/>
      </rPr>
      <t>Z.V.O.A.</t>
    </r>
    <r>
      <rPr>
        <sz val="11"/>
        <color rgb="FF0070C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por el proyecto</t>
    </r>
  </si>
  <si>
    <r>
      <rPr>
        <sz val="11"/>
        <color rgb="FF00B050"/>
        <rFont val="Calibri"/>
        <family val="2"/>
        <scheme val="minor"/>
      </rPr>
      <t xml:space="preserve">Z.V.O.A.: </t>
    </r>
    <r>
      <rPr>
        <sz val="11"/>
        <rFont val="Calibri"/>
        <family val="2"/>
        <scheme val="minor"/>
      </rPr>
      <t xml:space="preserve">
Superficies dotadas de vegetación y/o superficies permeables.</t>
    </r>
  </si>
  <si>
    <r>
      <t xml:space="preserve">Porcentaje de superficie destinada a pradera </t>
    </r>
    <r>
      <rPr>
        <b/>
        <sz val="11"/>
        <color theme="1"/>
        <rFont val="Calibri"/>
        <family val="2"/>
        <scheme val="minor"/>
      </rPr>
      <t>regable</t>
    </r>
    <r>
      <rPr>
        <sz val="11"/>
        <color theme="1"/>
        <rFont val="Calibri"/>
        <family val="2"/>
        <scheme val="minor"/>
      </rPr>
      <t xml:space="preserve"> respecto a la </t>
    </r>
    <r>
      <rPr>
        <sz val="11"/>
        <color rgb="FF00B050"/>
        <rFont val="Calibri"/>
        <family val="2"/>
        <scheme val="minor"/>
      </rPr>
      <t>Z.V.O.A.</t>
    </r>
    <r>
      <rPr>
        <sz val="11"/>
        <color theme="1"/>
        <rFont val="Calibri"/>
        <family val="2"/>
        <scheme val="minor"/>
      </rPr>
      <t xml:space="preserve"> de proyecto</t>
    </r>
  </si>
  <si>
    <r>
      <t xml:space="preserve">Porcentaje de superficie destinada a arbustos </t>
    </r>
    <r>
      <rPr>
        <b/>
        <sz val="11"/>
        <color theme="1"/>
        <rFont val="Calibri"/>
        <family val="2"/>
        <scheme val="minor"/>
      </rPr>
      <t>regables</t>
    </r>
    <r>
      <rPr>
        <sz val="11"/>
        <color theme="1"/>
        <rFont val="Calibri"/>
        <family val="2"/>
        <scheme val="minor"/>
      </rPr>
      <t xml:space="preserve"> respecto a la </t>
    </r>
    <r>
      <rPr>
        <sz val="11"/>
        <color rgb="FF00B050"/>
        <rFont val="Calibri"/>
        <family val="2"/>
        <scheme val="minor"/>
      </rPr>
      <t>Z.V.O.A.</t>
    </r>
    <r>
      <rPr>
        <sz val="11"/>
        <color theme="1"/>
        <rFont val="Calibri"/>
        <family val="2"/>
        <scheme val="minor"/>
      </rPr>
      <t xml:space="preserve"> de proyecto</t>
    </r>
  </si>
  <si>
    <r>
      <t xml:space="preserve">Dotación de riego de la </t>
    </r>
    <r>
      <rPr>
        <sz val="11"/>
        <color rgb="FF00B050"/>
        <rFont val="Calibri"/>
        <family val="2"/>
        <scheme val="minor"/>
      </rPr>
      <t>Z.V.O.A.</t>
    </r>
    <r>
      <rPr>
        <sz val="11"/>
        <color theme="1"/>
        <rFont val="Calibri"/>
        <family val="2"/>
        <scheme val="minor"/>
      </rPr>
      <t xml:space="preserve"> de proyecto (l/m2/día)</t>
    </r>
  </si>
  <si>
    <r>
      <t xml:space="preserve">Cálculo de la </t>
    </r>
    <r>
      <rPr>
        <sz val="11"/>
        <color rgb="FF0070C0"/>
        <rFont val="Calibri"/>
        <family val="2"/>
        <scheme val="minor"/>
      </rPr>
      <t>Z.V.O.A.(R)</t>
    </r>
    <r>
      <rPr>
        <sz val="11"/>
        <color theme="1"/>
        <rFont val="Calibri"/>
        <family val="2"/>
        <scheme val="minor"/>
      </rPr>
      <t xml:space="preserve"> de proyecto (m2)</t>
    </r>
  </si>
  <si>
    <r>
      <t xml:space="preserve">Si </t>
    </r>
    <r>
      <rPr>
        <sz val="11"/>
        <color rgb="FF0070C0"/>
        <rFont val="Calibri"/>
        <family val="2"/>
        <scheme val="minor"/>
      </rPr>
      <t>Z.V.O.A.(R)</t>
    </r>
    <r>
      <rPr>
        <sz val="11"/>
        <rFont val="Calibri"/>
        <family val="2"/>
        <scheme val="minor"/>
      </rPr>
      <t xml:space="preserve"> &gt; 1.000 m</t>
    </r>
    <r>
      <rPr>
        <vertAlign val="superscript"/>
        <sz val="11"/>
        <rFont val="Calibri"/>
        <family val="2"/>
        <scheme val="minor"/>
      </rPr>
      <t xml:space="preserve">2 </t>
    </r>
  </si>
  <si>
    <r>
      <t xml:space="preserve">Z.V.O.A.(R): </t>
    </r>
    <r>
      <rPr>
        <sz val="11"/>
        <rFont val="Calibri"/>
        <family val="2"/>
        <scheme val="minor"/>
      </rPr>
      <t xml:space="preserve">
Superficies de la Z.V.O.A. que deben ser regadas.</t>
    </r>
  </si>
  <si>
    <r>
      <t xml:space="preserve">JARD. VERT.: Superficie de </t>
    </r>
    <r>
      <rPr>
        <sz val="11"/>
        <color rgb="FF0070C0"/>
        <rFont val="Calibri"/>
        <family val="2"/>
        <scheme val="minor"/>
      </rPr>
      <t>jardín vertical.</t>
    </r>
  </si>
  <si>
    <t>S. PERM. Superficies permeables (alcorques, vegetación sin riego, césped armado, terrizo, pav. permeables,…).</t>
  </si>
  <si>
    <r>
      <rPr>
        <sz val="11"/>
        <color rgb="FF0070C0"/>
        <rFont val="Calibri"/>
        <family val="2"/>
        <scheme val="minor"/>
      </rPr>
      <t>PRD.JARD. + PRD.CUB.</t>
    </r>
    <r>
      <rPr>
        <sz val="11"/>
        <color theme="1"/>
        <rFont val="Calibri"/>
        <family val="2"/>
        <scheme val="minor"/>
      </rPr>
      <t xml:space="preserve"> / </t>
    </r>
    <r>
      <rPr>
        <sz val="11"/>
        <color rgb="FF00B050"/>
        <rFont val="Calibri"/>
        <family val="2"/>
        <scheme val="minor"/>
      </rPr>
      <t>Z.V.O.A.</t>
    </r>
  </si>
  <si>
    <r>
      <rPr>
        <sz val="11"/>
        <color rgb="FF0070C0"/>
        <rFont val="Calibri"/>
        <family val="2"/>
        <scheme val="minor"/>
      </rPr>
      <t>ARBUS.JARD. + ARBUS.CUB.</t>
    </r>
    <r>
      <rPr>
        <sz val="11"/>
        <color theme="1"/>
        <rFont val="Calibri"/>
        <family val="2"/>
        <scheme val="minor"/>
      </rPr>
      <t xml:space="preserve"> / </t>
    </r>
    <r>
      <rPr>
        <sz val="11"/>
        <color rgb="FF00B050"/>
        <rFont val="Calibri"/>
        <family val="2"/>
        <scheme val="minor"/>
      </rPr>
      <t>Z.V.O.A.</t>
    </r>
  </si>
  <si>
    <r>
      <t>6 (</t>
    </r>
    <r>
      <rPr>
        <sz val="11"/>
        <color rgb="FF0070C0"/>
        <rFont val="Calibri"/>
        <family val="2"/>
        <scheme val="minor"/>
      </rPr>
      <t>PRD.JARD. + PRD.CUB</t>
    </r>
    <r>
      <rPr>
        <sz val="11"/>
        <color theme="1"/>
        <rFont val="Calibri"/>
        <family val="2"/>
        <scheme val="minor"/>
      </rPr>
      <t>) + 3 (</t>
    </r>
    <r>
      <rPr>
        <sz val="11"/>
        <color rgb="FF0070C0"/>
        <rFont val="Calibri"/>
        <family val="2"/>
        <scheme val="minor"/>
      </rPr>
      <t>ARBUS.JARD. + ARBUS.CUB.</t>
    </r>
    <r>
      <rPr>
        <sz val="11"/>
        <color theme="1"/>
        <rFont val="Calibri"/>
        <family val="2"/>
        <scheme val="minor"/>
      </rPr>
      <t xml:space="preserve">) + 6,25 (ARBL) / </t>
    </r>
    <r>
      <rPr>
        <sz val="11"/>
        <color rgb="FF0070C0"/>
        <rFont val="Calibri"/>
        <family val="2"/>
        <scheme val="minor"/>
      </rPr>
      <t xml:space="preserve">  </t>
    </r>
    <r>
      <rPr>
        <sz val="11"/>
        <color rgb="FF00B050"/>
        <rFont val="Calibri"/>
        <family val="2"/>
        <scheme val="minor"/>
      </rPr>
      <t>Z.V.O.A.</t>
    </r>
  </si>
  <si>
    <r>
      <rPr>
        <sz val="11"/>
        <color rgb="FF0070C0"/>
        <rFont val="Calibri"/>
        <family val="2"/>
        <scheme val="minor"/>
      </rPr>
      <t>Z.V.O.A.(R)</t>
    </r>
    <r>
      <rPr>
        <sz val="11"/>
        <color rgb="FF00B0F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= </t>
    </r>
    <r>
      <rPr>
        <sz val="11"/>
        <color rgb="FF0070C0"/>
        <rFont val="Calibri"/>
        <family val="2"/>
        <scheme val="minor"/>
      </rPr>
      <t>PRD.JARD. + PRD.CUB. + ARBUS.JARD. + ARBUS.CUB. + JARD. VERT.</t>
    </r>
  </si>
  <si>
    <r>
      <t>VEG. NO RIEG. CUB.: Superficie en cubierta vegetada que no necesita riego (</t>
    </r>
    <r>
      <rPr>
        <sz val="11"/>
        <color rgb="FFFF0000"/>
        <rFont val="Calibri"/>
        <family val="2"/>
        <scheme val="minor"/>
      </rPr>
      <t>incluyendo la asociada al posible SUDS tipo "cubierta verde"</t>
    </r>
    <r>
      <rPr>
        <sz val="11"/>
        <rFont val="Calibri"/>
        <family val="2"/>
        <scheme val="minor"/>
      </rPr>
      <t>)</t>
    </r>
  </si>
  <si>
    <r>
      <t>S.PARC. = (S.CUB.) + (S.PISC.) + (S.IMP.) + (S.PERM.) + (</t>
    </r>
    <r>
      <rPr>
        <sz val="11"/>
        <color rgb="FF0070C0"/>
        <rFont val="Calibri"/>
        <family val="2"/>
        <scheme val="minor"/>
      </rPr>
      <t>PRD.JARD. + ARBUS.JARD.</t>
    </r>
    <r>
      <rPr>
        <sz val="11"/>
        <rFont val="Calibri"/>
        <family val="2"/>
        <scheme val="minor"/>
      </rPr>
      <t xml:space="preserve">) </t>
    </r>
  </si>
  <si>
    <r>
      <rPr>
        <sz val="11"/>
        <color rgb="FF00B050"/>
        <rFont val="Calibri"/>
        <family val="2"/>
        <scheme val="minor"/>
      </rPr>
      <t>Z.V.O.A.</t>
    </r>
    <r>
      <rPr>
        <sz val="11"/>
        <color rgb="FF0070C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/ S.PARC.</t>
    </r>
  </si>
  <si>
    <r>
      <t xml:space="preserve">V = (S.CUB. - VEG. NO RIEG. CUB. </t>
    </r>
    <r>
      <rPr>
        <sz val="11"/>
        <color rgb="FF0070C0"/>
        <rFont val="Calibri"/>
        <family val="2"/>
        <scheme val="minor"/>
      </rPr>
      <t>- PRD.CUB. - ARBUS.CUB</t>
    </r>
    <r>
      <rPr>
        <sz val="11"/>
        <color theme="1"/>
        <rFont val="Calibri"/>
        <family val="2"/>
        <scheme val="minor"/>
      </rPr>
      <t xml:space="preserve">.) / 50     +    </t>
    </r>
    <r>
      <rPr>
        <sz val="11"/>
        <color rgb="FF0070C0"/>
        <rFont val="Calibri"/>
        <family val="2"/>
        <scheme val="minor"/>
      </rPr>
      <t xml:space="preserve"> Z.V.O.A.(R) </t>
    </r>
    <r>
      <rPr>
        <sz val="11"/>
        <color theme="1"/>
        <rFont val="Calibri"/>
        <family val="2"/>
        <scheme val="minor"/>
      </rPr>
      <t>/ 250</t>
    </r>
  </si>
  <si>
    <r>
      <rPr>
        <sz val="11"/>
        <color rgb="FF00B050"/>
        <rFont val="Calibri"/>
        <family val="2"/>
        <scheme val="minor"/>
      </rPr>
      <t>Z.V.O.A.</t>
    </r>
    <r>
      <rPr>
        <sz val="11"/>
        <color rgb="FF0070C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= S.PERM. + </t>
    </r>
    <r>
      <rPr>
        <sz val="11"/>
        <color rgb="FF0070C0"/>
        <rFont val="Calibri"/>
        <family val="2"/>
        <scheme val="minor"/>
      </rPr>
      <t xml:space="preserve">PRD.JARD. + ARBUS.JARD. + PRD.CUB. + ARBUS.CUB. </t>
    </r>
    <r>
      <rPr>
        <sz val="11"/>
        <rFont val="Calibri"/>
        <family val="2"/>
        <scheme val="minor"/>
      </rPr>
      <t xml:space="preserve">+ VEG. NO RIEG. CUB. </t>
    </r>
    <r>
      <rPr>
        <sz val="11"/>
        <color rgb="FF0070C0"/>
        <rFont val="Calibri"/>
        <family val="2"/>
        <scheme val="minor"/>
      </rPr>
      <t xml:space="preserve">+ JARD.VERT. </t>
    </r>
  </si>
  <si>
    <t>m3 (SUDS)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</si>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</sst>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applyBorder="1" applyAlignment="1">
      <alignment horizontal="center"/>
    </xf>
    <xf numFmtId="0" fontId="2" fillId="3" borderId="8" xfId="0" applyFont="1" applyFill="1" applyBorder="1"/>
    <xf numFmtId="0" fontId="0" fillId="3" borderId="9" xfId="0" applyFill="1" applyBorder="1"/>
    <xf numFmtId="0" fontId="0" fillId="3" borderId="10" xfId="0" applyFill="1" applyBorder="1"/>
    <xf numFmtId="0" fontId="2" fillId="5" borderId="8" xfId="0" applyFont="1" applyFill="1" applyBorder="1"/>
    <xf numFmtId="0" fontId="0" fillId="5" borderId="9" xfId="0" applyFill="1" applyBorder="1"/>
    <xf numFmtId="0" fontId="0" fillId="5" borderId="10" xfId="0" applyFill="1" applyBorder="1"/>
    <xf numFmtId="0" fontId="4" fillId="0" borderId="2" xfId="0" applyFont="1" applyBorder="1"/>
    <xf numFmtId="10" fontId="1" fillId="0" borderId="11" xfId="0" applyNumberFormat="1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4" borderId="8" xfId="0" applyFont="1" applyFill="1" applyBorder="1"/>
    <xf numFmtId="0" fontId="0" fillId="4" borderId="9" xfId="0" applyFill="1" applyBorder="1"/>
    <xf numFmtId="0" fontId="0" fillId="4" borderId="10" xfId="0" applyFill="1" applyBorder="1"/>
    <xf numFmtId="0" fontId="1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0" fillId="5" borderId="4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2" fontId="2" fillId="4" borderId="1" xfId="0" applyNumberFormat="1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/>
    </xf>
    <xf numFmtId="0" fontId="6" fillId="0" borderId="0" xfId="0" applyFont="1"/>
    <xf numFmtId="0" fontId="6" fillId="0" borderId="2" xfId="0" applyFont="1" applyBorder="1"/>
    <xf numFmtId="0" fontId="6" fillId="0" borderId="3" xfId="0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0" fillId="4" borderId="4" xfId="0" applyFill="1" applyBorder="1"/>
    <xf numFmtId="10" fontId="2" fillId="4" borderId="1" xfId="0" applyNumberFormat="1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3" fontId="7" fillId="4" borderId="1" xfId="0" applyNumberFormat="1" applyFont="1" applyFill="1" applyBorder="1" applyAlignment="1">
      <alignment horizontal="center"/>
    </xf>
    <xf numFmtId="0" fontId="4" fillId="4" borderId="4" xfId="0" applyFont="1" applyFill="1" applyBorder="1"/>
    <xf numFmtId="0" fontId="9" fillId="0" borderId="3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17" xfId="0" applyBorder="1"/>
    <xf numFmtId="3" fontId="0" fillId="0" borderId="6" xfId="0" applyNumberFormat="1" applyBorder="1" applyAlignment="1">
      <alignment horizontal="center"/>
    </xf>
    <xf numFmtId="0" fontId="0" fillId="6" borderId="19" xfId="0" applyFill="1" applyBorder="1"/>
    <xf numFmtId="0" fontId="4" fillId="0" borderId="3" xfId="0" applyFont="1" applyBorder="1" applyAlignment="1">
      <alignment horizontal="center"/>
    </xf>
    <xf numFmtId="0" fontId="0" fillId="0" borderId="4" xfId="0" applyBorder="1"/>
    <xf numFmtId="0" fontId="0" fillId="0" borderId="9" xfId="0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5" xfId="0" applyFont="1" applyBorder="1"/>
    <xf numFmtId="3" fontId="7" fillId="0" borderId="6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3" borderId="4" xfId="0" applyFill="1" applyBorder="1" applyAlignment="1">
      <alignment vertical="center"/>
    </xf>
    <xf numFmtId="3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7" borderId="8" xfId="0" applyFont="1" applyFill="1" applyBorder="1"/>
    <xf numFmtId="0" fontId="0" fillId="7" borderId="9" xfId="0" applyFill="1" applyBorder="1"/>
    <xf numFmtId="0" fontId="0" fillId="7" borderId="10" xfId="0" applyFill="1" applyBorder="1"/>
    <xf numFmtId="0" fontId="11" fillId="8" borderId="0" xfId="0" applyFont="1" applyFill="1" applyAlignment="1">
      <alignment horizontal="center"/>
    </xf>
    <xf numFmtId="0" fontId="11" fillId="8" borderId="0" xfId="0" applyFont="1" applyFill="1" applyAlignment="1">
      <alignment horizontal="center" vertical="center"/>
    </xf>
    <xf numFmtId="0" fontId="0" fillId="0" borderId="2" xfId="0" applyBorder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0" fillId="0" borderId="17" xfId="0" applyBorder="1" applyAlignment="1">
      <alignment horizontal="center"/>
    </xf>
    <xf numFmtId="0" fontId="3" fillId="7" borderId="20" xfId="0" applyFont="1" applyFill="1" applyBorder="1"/>
    <xf numFmtId="0" fontId="0" fillId="0" borderId="22" xfId="0" applyBorder="1" applyAlignment="1">
      <alignment horizontal="center"/>
    </xf>
    <xf numFmtId="3" fontId="0" fillId="2" borderId="18" xfId="0" applyNumberForma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0" fillId="0" borderId="20" xfId="0" applyBorder="1"/>
    <xf numFmtId="3" fontId="0" fillId="2" borderId="22" xfId="0" applyNumberForma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4" xfId="0" applyBorder="1"/>
    <xf numFmtId="0" fontId="0" fillId="0" borderId="15" xfId="0" applyBorder="1"/>
    <xf numFmtId="10" fontId="0" fillId="0" borderId="1" xfId="0" applyNumberForma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0" fillId="0" borderId="29" xfId="0" applyBorder="1"/>
    <xf numFmtId="3" fontId="0" fillId="2" borderId="30" xfId="0" applyNumberFormat="1" applyFill="1" applyBorder="1" applyAlignment="1">
      <alignment horizontal="center"/>
    </xf>
    <xf numFmtId="0" fontId="0" fillId="0" borderId="19" xfId="0" applyBorder="1"/>
    <xf numFmtId="0" fontId="0" fillId="0" borderId="31" xfId="0" applyBorder="1"/>
    <xf numFmtId="3" fontId="0" fillId="2" borderId="32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8" xfId="0" applyFont="1" applyBorder="1"/>
    <xf numFmtId="0" fontId="0" fillId="0" borderId="23" xfId="0" applyBorder="1"/>
    <xf numFmtId="0" fontId="4" fillId="2" borderId="22" xfId="0" applyFont="1" applyFill="1" applyBorder="1" applyAlignment="1">
      <alignment horizontal="center"/>
    </xf>
    <xf numFmtId="3" fontId="0" fillId="0" borderId="0" xfId="0" applyNumberFormat="1"/>
    <xf numFmtId="0" fontId="4" fillId="0" borderId="15" xfId="0" applyFont="1" applyBorder="1" applyAlignment="1">
      <alignment horizontal="center"/>
    </xf>
    <xf numFmtId="3" fontId="2" fillId="0" borderId="18" xfId="0" applyNumberFormat="1" applyFont="1" applyBorder="1" applyAlignment="1">
      <alignment horizontal="center"/>
    </xf>
    <xf numFmtId="0" fontId="4" fillId="0" borderId="4" xfId="0" applyFont="1" applyBorder="1"/>
    <xf numFmtId="0" fontId="2" fillId="0" borderId="0" xfId="0" applyFont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40" xfId="0" applyBorder="1"/>
    <xf numFmtId="3" fontId="0" fillId="2" borderId="41" xfId="0" applyNumberFormat="1" applyFill="1" applyBorder="1" applyAlignment="1">
      <alignment horizontal="center"/>
    </xf>
    <xf numFmtId="0" fontId="4" fillId="0" borderId="20" xfId="0" applyFont="1" applyBorder="1"/>
    <xf numFmtId="0" fontId="7" fillId="0" borderId="8" xfId="0" applyFont="1" applyBorder="1"/>
    <xf numFmtId="0" fontId="0" fillId="0" borderId="9" xfId="0" applyBorder="1"/>
    <xf numFmtId="0" fontId="0" fillId="0" borderId="23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14" xfId="0" applyBorder="1"/>
    <xf numFmtId="0" fontId="0" fillId="0" borderId="13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2" fillId="6" borderId="8" xfId="0" applyFont="1" applyFill="1" applyBorder="1"/>
    <xf numFmtId="0" fontId="0" fillId="6" borderId="9" xfId="0" applyFill="1" applyBorder="1"/>
    <xf numFmtId="0" fontId="0" fillId="6" borderId="10" xfId="0" applyFill="1" applyBorder="1"/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3" fontId="0" fillId="2" borderId="12" xfId="0" applyNumberFormat="1" applyFill="1" applyBorder="1" applyAlignment="1">
      <alignment horizontal="center"/>
    </xf>
    <xf numFmtId="3" fontId="0" fillId="2" borderId="14" xfId="0" applyNumberFormat="1" applyFill="1" applyBorder="1" applyAlignment="1">
      <alignment horizontal="center"/>
    </xf>
    <xf numFmtId="3" fontId="0" fillId="2" borderId="13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2" fontId="2" fillId="5" borderId="12" xfId="0" applyNumberFormat="1" applyFont="1" applyFill="1" applyBorder="1" applyAlignment="1">
      <alignment horizontal="center"/>
    </xf>
    <xf numFmtId="2" fontId="2" fillId="5" borderId="14" xfId="0" applyNumberFormat="1" applyFont="1" applyFill="1" applyBorder="1" applyAlignment="1">
      <alignment horizontal="center"/>
    </xf>
    <xf numFmtId="2" fontId="2" fillId="5" borderId="13" xfId="0" applyNumberFormat="1" applyFont="1" applyFill="1" applyBorder="1" applyAlignment="1">
      <alignment horizontal="center"/>
    </xf>
    <xf numFmtId="0" fontId="0" fillId="0" borderId="3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7"/>
  <sheetViews>
    <sheetView tabSelected="1" zoomScaleNormal="100" workbookViewId="0">
      <selection activeCell="H15" sqref="H15"/>
    </sheetView>
  </sheetViews>
  <sheetFormatPr baseColWidth="10" defaultRowHeight="15" x14ac:dyDescent="0.25"/>
  <cols>
    <col min="1" max="1" width="1.140625" customWidth="1"/>
    <col min="2" max="2" width="122" customWidth="1"/>
    <col min="3" max="3" width="8.85546875" customWidth="1"/>
    <col min="4" max="4" width="4.85546875" customWidth="1"/>
    <col min="5" max="5" width="4.42578125" customWidth="1"/>
  </cols>
  <sheetData>
    <row r="1" spans="2:7" ht="7.5" customHeight="1" thickBot="1" x14ac:dyDescent="0.3"/>
    <row r="2" spans="2:7" ht="15.75" thickBot="1" x14ac:dyDescent="0.3">
      <c r="B2" s="62" t="s">
        <v>27</v>
      </c>
      <c r="C2" s="63" t="s">
        <v>4</v>
      </c>
      <c r="D2" s="63" t="s">
        <v>5</v>
      </c>
      <c r="E2" s="73" t="s">
        <v>6</v>
      </c>
    </row>
    <row r="3" spans="2:7" ht="7.5" customHeight="1" thickBot="1" x14ac:dyDescent="0.3"/>
    <row r="4" spans="2:7" ht="15.75" thickBot="1" x14ac:dyDescent="0.3">
      <c r="B4" s="67" t="s">
        <v>11</v>
      </c>
      <c r="C4" s="68">
        <v>6380</v>
      </c>
      <c r="D4" s="44"/>
      <c r="E4" s="69"/>
    </row>
    <row r="5" spans="2:7" x14ac:dyDescent="0.25">
      <c r="B5" s="81" t="s">
        <v>47</v>
      </c>
      <c r="C5" s="64">
        <v>3960</v>
      </c>
      <c r="D5" s="61"/>
      <c r="E5" s="65"/>
      <c r="G5" s="88"/>
    </row>
    <row r="6" spans="2:7" x14ac:dyDescent="0.25">
      <c r="B6" s="91" t="s">
        <v>67</v>
      </c>
      <c r="C6" s="26">
        <v>100</v>
      </c>
      <c r="D6" s="47"/>
      <c r="E6" s="6"/>
    </row>
    <row r="7" spans="2:7" x14ac:dyDescent="0.25">
      <c r="B7" s="43" t="s">
        <v>48</v>
      </c>
      <c r="C7" s="26">
        <v>120</v>
      </c>
      <c r="D7" s="47"/>
      <c r="E7" s="6"/>
    </row>
    <row r="8" spans="2:7" ht="15.75" thickBot="1" x14ac:dyDescent="0.3">
      <c r="B8" s="82" t="s">
        <v>49</v>
      </c>
      <c r="C8" s="83">
        <v>117</v>
      </c>
      <c r="D8" s="84"/>
      <c r="E8" s="17"/>
    </row>
    <row r="9" spans="2:7" x14ac:dyDescent="0.25">
      <c r="B9" s="79" t="s">
        <v>18</v>
      </c>
      <c r="C9" s="80">
        <v>714</v>
      </c>
      <c r="D9" s="47"/>
      <c r="E9" s="6"/>
    </row>
    <row r="10" spans="2:7" ht="15.75" thickBot="1" x14ac:dyDescent="0.3">
      <c r="B10" s="94" t="s">
        <v>0</v>
      </c>
      <c r="C10" s="95">
        <v>0</v>
      </c>
      <c r="D10" s="47"/>
      <c r="E10" s="6"/>
    </row>
    <row r="11" spans="2:7" ht="15.75" thickBot="1" x14ac:dyDescent="0.3">
      <c r="B11" s="96" t="s">
        <v>62</v>
      </c>
      <c r="C11" s="68">
        <v>1602</v>
      </c>
      <c r="D11" s="44"/>
      <c r="E11" s="69"/>
    </row>
    <row r="12" spans="2:7" x14ac:dyDescent="0.25">
      <c r="B12" s="79" t="s">
        <v>50</v>
      </c>
      <c r="C12" s="80">
        <v>0</v>
      </c>
      <c r="D12" s="47"/>
      <c r="E12" s="6"/>
    </row>
    <row r="13" spans="2:7" ht="15.75" thickBot="1" x14ac:dyDescent="0.3">
      <c r="B13" s="43" t="s">
        <v>51</v>
      </c>
      <c r="C13" s="26">
        <v>104</v>
      </c>
      <c r="D13" s="47"/>
      <c r="E13" s="6"/>
    </row>
    <row r="14" spans="2:7" ht="15.75" thickBot="1" x14ac:dyDescent="0.3">
      <c r="B14" s="67" t="s">
        <v>61</v>
      </c>
      <c r="C14" s="68">
        <v>0</v>
      </c>
      <c r="D14" s="44"/>
      <c r="E14" s="69"/>
    </row>
    <row r="15" spans="2:7" ht="15.75" thickBot="1" x14ac:dyDescent="0.3">
      <c r="B15" s="85" t="s">
        <v>46</v>
      </c>
      <c r="C15" s="86"/>
      <c r="D15" s="87">
        <v>87</v>
      </c>
      <c r="E15" s="69"/>
    </row>
    <row r="16" spans="2:7" ht="15.75" thickBot="1" x14ac:dyDescent="0.3"/>
    <row r="17" spans="2:5" ht="15" customHeight="1" x14ac:dyDescent="0.25">
      <c r="B17" s="100" t="s">
        <v>36</v>
      </c>
      <c r="C17" s="101"/>
      <c r="D17" s="102"/>
      <c r="E17" s="75">
        <v>65</v>
      </c>
    </row>
    <row r="18" spans="2:5" ht="15" customHeight="1" x14ac:dyDescent="0.25">
      <c r="B18" s="103" t="s">
        <v>37</v>
      </c>
      <c r="C18" s="104"/>
      <c r="D18" s="105"/>
      <c r="E18" s="76"/>
    </row>
    <row r="19" spans="2:5" ht="15" customHeight="1" x14ac:dyDescent="0.25">
      <c r="B19" s="103" t="s">
        <v>38</v>
      </c>
      <c r="C19" s="104"/>
      <c r="D19" s="105"/>
      <c r="E19" s="76"/>
    </row>
    <row r="20" spans="2:5" ht="15" customHeight="1" x14ac:dyDescent="0.25">
      <c r="B20" s="103" t="s">
        <v>39</v>
      </c>
      <c r="C20" s="104"/>
      <c r="D20" s="105"/>
      <c r="E20" s="76"/>
    </row>
    <row r="21" spans="2:5" ht="15" customHeight="1" thickBot="1" x14ac:dyDescent="0.3">
      <c r="B21" s="106" t="s">
        <v>40</v>
      </c>
      <c r="C21" s="107"/>
      <c r="D21" s="108"/>
      <c r="E21" s="77"/>
    </row>
    <row r="22" spans="2:5" ht="15.75" thickBot="1" x14ac:dyDescent="0.3">
      <c r="B22" s="97" t="s">
        <v>31</v>
      </c>
      <c r="C22" s="98"/>
      <c r="D22" s="99"/>
      <c r="E22" s="78">
        <f>SUM(E17:E21)</f>
        <v>65</v>
      </c>
    </row>
    <row r="23" spans="2:5" ht="15.75" thickBot="1" x14ac:dyDescent="0.3"/>
    <row r="24" spans="2:5" ht="15.75" thickBot="1" x14ac:dyDescent="0.3">
      <c r="B24" s="97" t="s">
        <v>1</v>
      </c>
      <c r="C24" s="98"/>
      <c r="D24" s="99"/>
      <c r="E24" s="66">
        <v>90</v>
      </c>
    </row>
    <row r="27" spans="2:5" x14ac:dyDescent="0.25">
      <c r="B27" s="74" t="s">
        <v>35</v>
      </c>
    </row>
  </sheetData>
  <mergeCells count="7">
    <mergeCell ref="B24:D24"/>
    <mergeCell ref="B17:D17"/>
    <mergeCell ref="B18:D18"/>
    <mergeCell ref="B19:D19"/>
    <mergeCell ref="B20:D20"/>
    <mergeCell ref="B21:D21"/>
    <mergeCell ref="B22:D22"/>
  </mergeCells>
  <phoneticPr fontId="1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63"/>
  <sheetViews>
    <sheetView zoomScale="80" zoomScaleNormal="80" workbookViewId="0">
      <selection activeCell="D64" sqref="D64"/>
    </sheetView>
  </sheetViews>
  <sheetFormatPr baseColWidth="10" defaultRowHeight="15" x14ac:dyDescent="0.25"/>
  <cols>
    <col min="1" max="1" width="2" customWidth="1"/>
    <col min="2" max="2" width="82.140625" customWidth="1"/>
    <col min="3" max="3" width="8.85546875" customWidth="1"/>
    <col min="4" max="4" width="23.85546875" customWidth="1"/>
    <col min="5" max="5" width="4.42578125" customWidth="1"/>
    <col min="6" max="6" width="7.42578125" customWidth="1"/>
    <col min="7" max="7" width="9" customWidth="1"/>
    <col min="8" max="8" width="1.42578125" customWidth="1"/>
    <col min="9" max="9" width="107.5703125" customWidth="1"/>
    <col min="10" max="10" width="1.42578125" customWidth="1"/>
    <col min="11" max="11" width="33.5703125" customWidth="1"/>
  </cols>
  <sheetData>
    <row r="1" spans="2:11" ht="15.75" thickBot="1" x14ac:dyDescent="0.3"/>
    <row r="2" spans="2:11" ht="15.75" thickBot="1" x14ac:dyDescent="0.3">
      <c r="B2" s="54" t="s">
        <v>32</v>
      </c>
      <c r="C2" s="55"/>
      <c r="D2" s="55"/>
      <c r="E2" s="55"/>
      <c r="F2" s="55"/>
      <c r="G2" s="55"/>
      <c r="H2" s="55"/>
      <c r="I2" s="56"/>
    </row>
    <row r="3" spans="2:11" ht="15.75" thickBot="1" x14ac:dyDescent="0.3"/>
    <row r="4" spans="2:11" ht="15.75" thickBot="1" x14ac:dyDescent="0.3">
      <c r="B4" s="109" t="s">
        <v>15</v>
      </c>
      <c r="C4" s="110"/>
      <c r="D4" s="110"/>
      <c r="E4" s="110"/>
      <c r="F4" s="110"/>
      <c r="G4" s="110"/>
      <c r="H4" s="110"/>
      <c r="I4" s="111"/>
    </row>
    <row r="5" spans="2:11" x14ac:dyDescent="0.25">
      <c r="B5" s="41" t="s">
        <v>16</v>
      </c>
      <c r="C5" s="90">
        <f>Parámetros!C5+Parámetros!C9+Parámetros!C10+Parámetros!C11+Parámetros!C12+Parámetros!C13</f>
        <v>6380</v>
      </c>
      <c r="D5" s="57" t="str">
        <f>IF(C5=C6,'Superf + Volum'!B61)</f>
        <v>CORRECTO</v>
      </c>
      <c r="E5" s="39"/>
      <c r="F5" s="39"/>
      <c r="G5" s="39"/>
      <c r="H5" s="39"/>
      <c r="I5" s="89" t="s">
        <v>68</v>
      </c>
    </row>
    <row r="6" spans="2:11" x14ac:dyDescent="0.25">
      <c r="B6" s="1" t="s">
        <v>17</v>
      </c>
      <c r="C6" s="37">
        <f>Parámetros!C4</f>
        <v>6380</v>
      </c>
      <c r="I6" s="42"/>
    </row>
    <row r="7" spans="2:11" ht="6.75" customHeight="1" thickBot="1" x14ac:dyDescent="0.3">
      <c r="B7" s="3"/>
      <c r="C7" s="40"/>
      <c r="D7" s="4"/>
      <c r="E7" s="4"/>
      <c r="F7" s="4"/>
      <c r="G7" s="4"/>
      <c r="H7" s="4"/>
      <c r="I7" s="5"/>
    </row>
    <row r="8" spans="2:11" ht="7.7" customHeight="1" thickBot="1" x14ac:dyDescent="0.3"/>
    <row r="9" spans="2:11" ht="15.75" thickBot="1" x14ac:dyDescent="0.3">
      <c r="B9" s="18" t="s">
        <v>19</v>
      </c>
      <c r="C9" s="19"/>
      <c r="D9" s="19"/>
      <c r="E9" s="19"/>
      <c r="F9" s="19"/>
      <c r="G9" s="19"/>
      <c r="H9" s="19"/>
      <c r="I9" s="20"/>
    </row>
    <row r="10" spans="2:11" x14ac:dyDescent="0.25">
      <c r="B10" s="35" t="s">
        <v>52</v>
      </c>
      <c r="C10" s="34">
        <f>Parámetros!C11+Parámetros!C12+Parámetros!C13+Parámetros!C6+Parámetros!C7+Parámetros!C8+Parámetros!C14</f>
        <v>2043</v>
      </c>
      <c r="I10" s="33" t="s">
        <v>71</v>
      </c>
      <c r="K10" s="112" t="s">
        <v>54</v>
      </c>
    </row>
    <row r="11" spans="2:11" ht="8.1" customHeight="1" x14ac:dyDescent="0.25">
      <c r="B11" s="28"/>
      <c r="C11" s="30"/>
      <c r="I11" s="29"/>
      <c r="K11" s="113"/>
    </row>
    <row r="12" spans="2:11" x14ac:dyDescent="0.25">
      <c r="B12" s="31" t="s">
        <v>53</v>
      </c>
      <c r="C12" s="32">
        <f>C10/Parámetros!C4</f>
        <v>0.3202194357366771</v>
      </c>
      <c r="D12" s="57" t="str">
        <f>IF(C12&gt;C13,'Superf + Volum'!B61)</f>
        <v>CORRECTO</v>
      </c>
      <c r="I12" s="6" t="s">
        <v>69</v>
      </c>
      <c r="K12" s="113"/>
    </row>
    <row r="13" spans="2:11" x14ac:dyDescent="0.25">
      <c r="B13" s="13" t="s">
        <v>21</v>
      </c>
      <c r="C13" s="14">
        <v>0.2</v>
      </c>
      <c r="I13" s="2"/>
      <c r="K13" s="114"/>
    </row>
    <row r="14" spans="2:11" ht="8.25" customHeight="1" thickBot="1" x14ac:dyDescent="0.3">
      <c r="B14" s="48"/>
      <c r="C14" s="49"/>
      <c r="D14" s="4"/>
      <c r="E14" s="4"/>
      <c r="F14" s="4"/>
      <c r="G14" s="4"/>
      <c r="H14" s="4"/>
      <c r="I14" s="50"/>
      <c r="K14" s="27"/>
    </row>
    <row r="15" spans="2:11" ht="10.5" customHeight="1" thickBot="1" x14ac:dyDescent="0.3"/>
    <row r="16" spans="2:11" ht="15.75" thickBot="1" x14ac:dyDescent="0.3">
      <c r="B16" s="18" t="s">
        <v>24</v>
      </c>
      <c r="C16" s="19"/>
      <c r="D16" s="19"/>
      <c r="E16" s="19"/>
      <c r="F16" s="19"/>
      <c r="G16" s="19"/>
      <c r="H16" s="19"/>
      <c r="I16" s="20"/>
    </row>
    <row r="17" spans="2:9" ht="8.25" customHeight="1" x14ac:dyDescent="0.25">
      <c r="B17" s="1"/>
      <c r="I17" s="2"/>
    </row>
    <row r="18" spans="2:9" x14ac:dyDescent="0.25">
      <c r="B18" s="31" t="s">
        <v>55</v>
      </c>
      <c r="C18" s="32">
        <f>(Parámetros!C12+Parámetros!C7)/('Superf + Volum'!C10)</f>
        <v>5.8737151248164463E-2</v>
      </c>
      <c r="D18" s="57" t="str">
        <f>IF(C18&lt;C19,'Superf + Volum'!B61)</f>
        <v>CORRECTO</v>
      </c>
      <c r="I18" s="6" t="s">
        <v>63</v>
      </c>
    </row>
    <row r="19" spans="2:9" x14ac:dyDescent="0.25">
      <c r="B19" s="1" t="s">
        <v>2</v>
      </c>
      <c r="C19" s="14">
        <v>0.15</v>
      </c>
      <c r="I19" s="2"/>
    </row>
    <row r="20" spans="2:9" ht="8.4499999999999993" customHeight="1" x14ac:dyDescent="0.25">
      <c r="B20" s="1"/>
      <c r="I20" s="2"/>
    </row>
    <row r="21" spans="2:9" x14ac:dyDescent="0.25">
      <c r="B21" s="31" t="s">
        <v>56</v>
      </c>
      <c r="C21" s="32">
        <f>(Parámetros!C13+Parámetros!C8)/('Superf + Volum'!C10)</f>
        <v>0.10817425354870289</v>
      </c>
      <c r="D21" s="57" t="str">
        <f>IF(C21&lt;C22,'Superf + Volum'!B61)</f>
        <v>CORRECTO</v>
      </c>
      <c r="I21" s="6" t="s">
        <v>64</v>
      </c>
    </row>
    <row r="22" spans="2:9" x14ac:dyDescent="0.25">
      <c r="B22" s="1" t="s">
        <v>2</v>
      </c>
      <c r="C22" s="14">
        <v>0.4</v>
      </c>
      <c r="I22" s="2"/>
    </row>
    <row r="23" spans="2:9" ht="8.25" customHeight="1" thickBot="1" x14ac:dyDescent="0.3">
      <c r="B23" s="3"/>
      <c r="C23" s="4"/>
      <c r="D23" s="4"/>
      <c r="E23" s="4"/>
      <c r="F23" s="4"/>
      <c r="G23" s="4"/>
      <c r="H23" s="4"/>
      <c r="I23" s="5"/>
    </row>
    <row r="24" spans="2:9" ht="8.25" customHeight="1" thickBot="1" x14ac:dyDescent="0.3"/>
    <row r="25" spans="2:9" ht="15.75" thickBot="1" x14ac:dyDescent="0.3">
      <c r="B25" s="18" t="s">
        <v>25</v>
      </c>
      <c r="C25" s="19"/>
      <c r="D25" s="19"/>
      <c r="E25" s="19"/>
      <c r="F25" s="19"/>
      <c r="G25" s="19"/>
      <c r="H25" s="19"/>
      <c r="I25" s="20"/>
    </row>
    <row r="26" spans="2:9" ht="8.25" customHeight="1" x14ac:dyDescent="0.25">
      <c r="B26" s="1"/>
      <c r="I26" s="2"/>
    </row>
    <row r="27" spans="2:9" x14ac:dyDescent="0.25">
      <c r="B27" s="24" t="s">
        <v>57</v>
      </c>
      <c r="C27" s="25">
        <f>((6*(Parámetros!C12+Parámetros!C7))+(3*(Parámetros!C13+Parámetros!C8))+((25*Parámetros!D15)/7))/C10</f>
        <v>0.82903293475980699</v>
      </c>
      <c r="D27" s="58" t="str">
        <f>IF(C27&lt;C28,'Superf + Volum'!B61)</f>
        <v>CORRECTO</v>
      </c>
      <c r="I27" s="15" t="s">
        <v>65</v>
      </c>
    </row>
    <row r="28" spans="2:9" x14ac:dyDescent="0.25">
      <c r="B28" s="13" t="s">
        <v>3</v>
      </c>
      <c r="C28" s="21">
        <v>1.8</v>
      </c>
      <c r="I28" s="2"/>
    </row>
    <row r="29" spans="2:9" ht="6.75" customHeight="1" thickBot="1" x14ac:dyDescent="0.3">
      <c r="B29" s="3"/>
      <c r="C29" s="4"/>
      <c r="D29" s="4"/>
      <c r="E29" s="4"/>
      <c r="F29" s="4"/>
      <c r="G29" s="4"/>
      <c r="H29" s="4"/>
      <c r="I29" s="5"/>
    </row>
    <row r="30" spans="2:9" ht="7.7" customHeight="1" thickBot="1" x14ac:dyDescent="0.3"/>
    <row r="31" spans="2:9" ht="15.75" thickBot="1" x14ac:dyDescent="0.3">
      <c r="B31" s="10" t="s">
        <v>33</v>
      </c>
      <c r="C31" s="11"/>
      <c r="D31" s="11"/>
      <c r="E31" s="11"/>
      <c r="F31" s="11"/>
      <c r="G31" s="11"/>
      <c r="H31" s="11"/>
      <c r="I31" s="12"/>
    </row>
    <row r="32" spans="2:9" ht="8.1" customHeight="1" x14ac:dyDescent="0.25">
      <c r="B32" s="1"/>
      <c r="I32" s="2"/>
    </row>
    <row r="33" spans="2:9" x14ac:dyDescent="0.25">
      <c r="B33" s="1" t="s">
        <v>8</v>
      </c>
      <c r="C33" s="115">
        <f>Parámetros!C4</f>
        <v>6380</v>
      </c>
      <c r="D33" s="116"/>
      <c r="E33" s="116"/>
      <c r="F33" s="116"/>
      <c r="G33" s="117"/>
      <c r="H33" s="37"/>
      <c r="I33" s="2"/>
    </row>
    <row r="34" spans="2:9" ht="8.4499999999999993" customHeight="1" x14ac:dyDescent="0.25">
      <c r="B34" s="1"/>
      <c r="I34" s="2"/>
    </row>
    <row r="35" spans="2:9" x14ac:dyDescent="0.25">
      <c r="B35" s="1"/>
      <c r="C35" s="47" t="s">
        <v>12</v>
      </c>
      <c r="D35" s="118" t="s">
        <v>13</v>
      </c>
      <c r="E35" s="118"/>
      <c r="F35" s="118"/>
      <c r="G35" s="47" t="s">
        <v>14</v>
      </c>
      <c r="H35" s="47"/>
      <c r="I35" s="2"/>
    </row>
    <row r="36" spans="2:9" x14ac:dyDescent="0.25">
      <c r="B36" s="1" t="s">
        <v>23</v>
      </c>
      <c r="C36" s="45">
        <f>0.5*C33/100</f>
        <v>31.9</v>
      </c>
      <c r="D36" s="119">
        <f>C33/100</f>
        <v>63.8</v>
      </c>
      <c r="E36" s="120"/>
      <c r="F36" s="120"/>
      <c r="G36" s="45">
        <f>1.3*C33/100</f>
        <v>82.94</v>
      </c>
      <c r="H36" s="22"/>
      <c r="I36" s="46" t="s">
        <v>10</v>
      </c>
    </row>
    <row r="37" spans="2:9" x14ac:dyDescent="0.25">
      <c r="B37" s="23" t="s">
        <v>9</v>
      </c>
      <c r="C37" s="121">
        <f>Parámetros!E22</f>
        <v>65</v>
      </c>
      <c r="D37" s="122"/>
      <c r="E37" s="122"/>
      <c r="F37" s="122"/>
      <c r="G37" s="123"/>
      <c r="H37" s="38"/>
      <c r="I37" s="2"/>
    </row>
    <row r="38" spans="2:9" ht="8.1" customHeight="1" thickBot="1" x14ac:dyDescent="0.3">
      <c r="B38" s="3"/>
      <c r="C38" s="4"/>
      <c r="D38" s="4"/>
      <c r="E38" s="4"/>
      <c r="F38" s="4"/>
      <c r="G38" s="4"/>
      <c r="H38" s="4"/>
      <c r="I38" s="5"/>
    </row>
    <row r="39" spans="2:9" ht="10.35" customHeight="1" thickBot="1" x14ac:dyDescent="0.3"/>
    <row r="40" spans="2:9" ht="15.75" thickBot="1" x14ac:dyDescent="0.3">
      <c r="B40" s="10" t="s">
        <v>45</v>
      </c>
      <c r="C40" s="11"/>
      <c r="D40" s="11"/>
      <c r="E40" s="11"/>
      <c r="F40" s="11"/>
      <c r="G40" s="11"/>
      <c r="H40" s="11"/>
      <c r="I40" s="12"/>
    </row>
    <row r="41" spans="2:9" ht="8.4499999999999993" customHeight="1" x14ac:dyDescent="0.25">
      <c r="B41" s="70"/>
      <c r="C41" s="39"/>
      <c r="D41" s="39"/>
      <c r="E41" s="39"/>
      <c r="F41" s="39"/>
      <c r="G41" s="39"/>
      <c r="H41" s="39"/>
      <c r="I41" s="71"/>
    </row>
    <row r="42" spans="2:9" ht="14.45" customHeight="1" x14ac:dyDescent="0.25">
      <c r="B42" s="1"/>
      <c r="C42" s="92" t="s">
        <v>73</v>
      </c>
      <c r="D42" s="92" t="s">
        <v>72</v>
      </c>
      <c r="I42" s="2"/>
    </row>
    <row r="43" spans="2:9" x14ac:dyDescent="0.25">
      <c r="B43" s="43" t="s">
        <v>43</v>
      </c>
      <c r="C43" s="72">
        <f>((Parámetros!C5-Parámetros!C6-Parámetros!C7-Parámetros!C8)*0.95)/((((Parámetros!C6+Parámetros!C7+Parámetros!C8)+(Parámetros!C11+Parámetros!C12+Parámetros!C13))*0.225)+(((Parámetros!C5-Parámetros!C6-Parámetros!C7-Parámetros!C8)+(Parámetros!C9))*0.95))</f>
        <v>0.75152434863777551</v>
      </c>
      <c r="D43" s="93">
        <f>C43*C$37</f>
        <v>48.849082661455405</v>
      </c>
      <c r="I43" s="124" t="s">
        <v>44</v>
      </c>
    </row>
    <row r="44" spans="2:9" x14ac:dyDescent="0.25">
      <c r="B44" s="43" t="s">
        <v>42</v>
      </c>
      <c r="C44" s="72">
        <f>((Parámetros!C6+Parámetros!C7+Parámetros!C8)*0.225)/((((Parámetros!C6+Parámetros!C7+Parámetros!C8)+(Parámetros!C11+Parámetros!C12+Parámetros!C13))*0.225)+(((Parámetros!C5-Parámetros!C6-Parámetros!C7-Parámetros!C8)+(Parámetros!C9))*0.95))</f>
        <v>1.6556309465973047E-2</v>
      </c>
      <c r="D44" s="93">
        <f t="shared" ref="D44:D46" si="0">C44*C$37</f>
        <v>1.0761601152882481</v>
      </c>
      <c r="I44" s="124"/>
    </row>
    <row r="45" spans="2:9" x14ac:dyDescent="0.25">
      <c r="B45" s="43" t="s">
        <v>34</v>
      </c>
      <c r="C45" s="72">
        <f>(Parámetros!C9*0.95)/((((Parámetros!C6+Parámetros!C7+Parámetros!C8)+(Parámetros!C11+Parámetros!C12+Parámetros!C13))*0.225)+(((Parámetros!C5-Parámetros!C6-Parámetros!C7-Parámetros!C8)+(Parámetros!C9))*0.95))</f>
        <v>0.14810609575693395</v>
      </c>
      <c r="D45" s="93">
        <f t="shared" si="0"/>
        <v>9.6268962242007063</v>
      </c>
      <c r="I45" s="124"/>
    </row>
    <row r="46" spans="2:9" x14ac:dyDescent="0.25">
      <c r="B46" s="43" t="s">
        <v>41</v>
      </c>
      <c r="C46" s="72">
        <f>((Parámetros!C11+Parámetros!C12+Parámetros!C13)*0.225)/((((Parámetros!C6+Parámetros!C7+Parámetros!C8)+(Parámetros!C11+Parámetros!C12+Parámetros!C13))*0.225)+(((Parámetros!C5-Parámetros!C6-Parámetros!C7-Parámetros!C8)+(Parámetros!C9))*0.95))</f>
        <v>8.3813246139317565E-2</v>
      </c>
      <c r="D46" s="93">
        <f t="shared" si="0"/>
        <v>5.4478609990556421</v>
      </c>
      <c r="I46" s="124"/>
    </row>
    <row r="47" spans="2:9" ht="8.4499999999999993" customHeight="1" thickBot="1" x14ac:dyDescent="0.3">
      <c r="B47" s="3"/>
      <c r="C47" s="4"/>
      <c r="D47" s="4"/>
      <c r="E47" s="4"/>
      <c r="F47" s="4"/>
      <c r="G47" s="4"/>
      <c r="H47" s="4"/>
      <c r="I47" s="5"/>
    </row>
    <row r="48" spans="2:9" ht="7.7" customHeight="1" thickBot="1" x14ac:dyDescent="0.3"/>
    <row r="49" spans="2:11" ht="15.75" thickBot="1" x14ac:dyDescent="0.3">
      <c r="B49" s="7" t="s">
        <v>26</v>
      </c>
      <c r="C49" s="8"/>
      <c r="D49" s="8"/>
      <c r="E49" s="8"/>
      <c r="F49" s="8"/>
      <c r="G49" s="8"/>
      <c r="H49" s="8"/>
      <c r="I49" s="9"/>
    </row>
    <row r="50" spans="2:11" ht="8.25" customHeight="1" x14ac:dyDescent="0.25">
      <c r="B50" s="1"/>
      <c r="I50" s="2"/>
    </row>
    <row r="51" spans="2:11" x14ac:dyDescent="0.25">
      <c r="B51" s="51" t="s">
        <v>58</v>
      </c>
      <c r="C51" s="52">
        <f>Parámetros!C12+Parámetros!C13+Parámetros!C7+Parámetros!C8+Parámetros!C14</f>
        <v>341</v>
      </c>
      <c r="I51" s="36" t="s">
        <v>66</v>
      </c>
      <c r="K51" s="112" t="s">
        <v>60</v>
      </c>
    </row>
    <row r="52" spans="2:11" ht="8.25" customHeight="1" x14ac:dyDescent="0.25">
      <c r="B52" s="59"/>
      <c r="C52" s="60"/>
      <c r="I52" s="36"/>
      <c r="K52" s="112"/>
    </row>
    <row r="53" spans="2:11" x14ac:dyDescent="0.25">
      <c r="B53" s="51" t="s">
        <v>29</v>
      </c>
      <c r="C53" s="30"/>
      <c r="D53" s="58" t="str">
        <f>IF(C51&gt;1000,('Superf + Volum'!B63),('Superf + Volum'!B62))</f>
        <v>Depósito No Obligatorio</v>
      </c>
      <c r="I53" s="36"/>
      <c r="K53" s="113"/>
    </row>
    <row r="54" spans="2:11" ht="17.25" x14ac:dyDescent="0.25">
      <c r="B54" s="13" t="s">
        <v>59</v>
      </c>
      <c r="C54" s="30"/>
      <c r="I54" s="36"/>
      <c r="K54" s="113"/>
    </row>
    <row r="55" spans="2:11" ht="8.4499999999999993" customHeight="1" x14ac:dyDescent="0.25">
      <c r="B55" s="13"/>
      <c r="C55" s="30"/>
      <c r="I55" s="36"/>
      <c r="K55" s="113"/>
    </row>
    <row r="56" spans="2:11" x14ac:dyDescent="0.25">
      <c r="B56" s="51" t="s">
        <v>7</v>
      </c>
      <c r="C56" s="53">
        <f>Parámetros!E24</f>
        <v>90</v>
      </c>
      <c r="D56" s="58" t="str">
        <f>IF(C56&gt;C57,'Superf + Volum'!B61)</f>
        <v>CORRECTO</v>
      </c>
      <c r="I56" s="6"/>
      <c r="K56" s="113"/>
    </row>
    <row r="57" spans="2:11" x14ac:dyDescent="0.25">
      <c r="B57" s="13" t="s">
        <v>22</v>
      </c>
      <c r="C57" s="45">
        <f>((Parámetros!C5-Parámetros!C6-Parámetros!C7-Parámetros!C8)/50)+('Superf + Volum'!C51/250)</f>
        <v>73.823999999999998</v>
      </c>
      <c r="I57" s="6" t="s">
        <v>70</v>
      </c>
      <c r="K57" s="113"/>
    </row>
    <row r="58" spans="2:11" ht="8.25" customHeight="1" thickBot="1" x14ac:dyDescent="0.3">
      <c r="B58" s="3"/>
      <c r="C58" s="16"/>
      <c r="D58" s="4"/>
      <c r="E58" s="4"/>
      <c r="F58" s="4"/>
      <c r="G58" s="4"/>
      <c r="H58" s="4"/>
      <c r="I58" s="17"/>
    </row>
    <row r="61" spans="2:11" hidden="1" x14ac:dyDescent="0.25">
      <c r="B61" t="s">
        <v>20</v>
      </c>
    </row>
    <row r="62" spans="2:11" hidden="1" x14ac:dyDescent="0.25">
      <c r="B62" t="s">
        <v>30</v>
      </c>
    </row>
    <row r="63" spans="2:11" hidden="1" x14ac:dyDescent="0.25">
      <c r="B63" t="s">
        <v>28</v>
      </c>
    </row>
  </sheetData>
  <sheetProtection algorithmName="SHA-512" hashValue="fX2gD/Ee4r/PVJ/4JENnZJean/XXT78nNMJPZjHKJqfzjN4sa90l4oT0GRijUaJDd0mRIs7e/gdGZoc7dsMK5Q==" saltValue="Bwh53uEbiPupChurdwZzYw==" spinCount="100000" sheet="1" selectLockedCells="1" selectUnlockedCells="1"/>
  <mergeCells count="8">
    <mergeCell ref="B4:I4"/>
    <mergeCell ref="K10:K13"/>
    <mergeCell ref="K51:K57"/>
    <mergeCell ref="C33:G33"/>
    <mergeCell ref="D35:F35"/>
    <mergeCell ref="D36:F36"/>
    <mergeCell ref="C37:G37"/>
    <mergeCell ref="I43:I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Parámetros</vt:lpstr>
      <vt:lpstr>Superf + Volum</vt:lpstr>
    </vt:vector>
  </TitlesOfParts>
  <Company>Ayuntamiento de Alcobendas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 NOVAL DE LA ROZA</dc:creator>
  <cp:lastModifiedBy>JOSE JULIAN TEMPRADO PEREZ</cp:lastModifiedBy>
  <dcterms:created xsi:type="dcterms:W3CDTF">2021-09-21T07:02:28Z</dcterms:created>
  <dcterms:modified xsi:type="dcterms:W3CDTF">2024-02-29T11:00:23Z</dcterms:modified>
</cp:coreProperties>
</file>