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" yWindow="-96" windowWidth="12000" windowHeight="919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7" i="1" l="1"/>
  <c r="B42" i="1"/>
  <c r="B38" i="1"/>
  <c r="C63" i="1"/>
  <c r="B46" i="1"/>
  <c r="B45" i="1"/>
  <c r="B44" i="1"/>
  <c r="C55" i="1" l="1"/>
  <c r="D18" i="1" l="1"/>
  <c r="C35" i="1" l="1"/>
  <c r="C10" i="1"/>
  <c r="D7" i="1" l="1"/>
  <c r="C13" i="1" l="1"/>
  <c r="D15" i="1" l="1"/>
  <c r="D17" i="1" s="1"/>
  <c r="D32" i="1" l="1"/>
  <c r="D34" i="1"/>
  <c r="D85" i="1" l="1"/>
  <c r="D87" i="1" s="1"/>
</calcChain>
</file>

<file path=xl/sharedStrings.xml><?xml version="1.0" encoding="utf-8"?>
<sst xmlns="http://schemas.openxmlformats.org/spreadsheetml/2006/main" count="87" uniqueCount="79">
  <si>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</si>
  <si>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</si>
  <si>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</si>
  <si>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</si>
  <si>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</si>
  <si>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</si>
  <si>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</si>
  <si>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</si>
  <si>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</si>
  <si>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</si>
  <si>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</si>
  <si>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</si>
  <si>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</si>
  <si>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</si>
  <si>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</si>
  <si>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</si>
  <si>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</si>
  <si>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</si>
  <si>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</si>
  <si>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</si>
  <si>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</si>
  <si>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</si>
  <si>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</si>
  <si>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</si>
  <si>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</si>
  <si>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t>IVA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</si>
  <si>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</si>
  <si>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</si>
  <si>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</si>
  <si>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</si>
  <si>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</si>
  <si>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</si>
  <si>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</si>
  <si>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</si>
  <si>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</si>
  <si>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</si>
  <si>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</si>
  <si>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</si>
  <si>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</si>
  <si>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r>
      <t xml:space="preserve">EMARSA: PARTICIPACIÓN EN RECARGOS Y COSTAS MES VENCIDO </t>
    </r>
    <r>
      <rPr>
        <sz val="8"/>
        <color rgb="FFFF0000"/>
        <rFont val="Calibri"/>
        <family val="2"/>
        <scheme val="minor"/>
      </rPr>
      <t>(por BSCH -867)</t>
    </r>
  </si>
  <si>
    <t xml:space="preserve">Aportación ordinaria FUNDACIÓN C. ALCOBENDAS 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</si>
  <si>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en metálico</t>
    </r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</si>
  <si>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</si>
  <si>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t>restados 50.000 por devoluciones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</si>
  <si>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</si>
  <si>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</si>
  <si>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</si>
  <si>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</si>
  <si>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</si>
  <si>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</si>
  <si>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t>80% Facturas en Fiscalización</t>
  </si>
  <si>
    <t>65% Facturas permitido contabilizar</t>
  </si>
  <si>
    <t>40% Facturas registradas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</si>
  <si>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</si>
  <si>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</si>
  <si>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MENOS</t>
    </r>
    <r>
      <rPr>
        <sz val="8"/>
        <color theme="1"/>
        <rFont val="Calibri"/>
        <family val="2"/>
        <scheme val="minor"/>
      </rPr>
      <t xml:space="preserve"> DISTRIBUCIÓN SALDOS OTRAS ENTIDADES PARA CUMPLIR FRANQUICIAS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</si>
  <si>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</si>
  <si>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</si>
  <si>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</si>
  <si>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PMD Aportación extraordinaria</t>
  </si>
  <si>
    <t xml:space="preserve"> (usando crédito de bolsa de vinculación de PSC)</t>
  </si>
  <si>
    <t>Aplazados 20 dic.</t>
  </si>
  <si>
    <t>Aportación Plan de Pensiones (semestral)</t>
  </si>
  <si>
    <t xml:space="preserve">Aportación  Entidad de Conservación </t>
  </si>
  <si>
    <t>paga extra</t>
  </si>
  <si>
    <t>30% Obligaciones proveedores contabilizadas ptes. Pago de 2020</t>
  </si>
  <si>
    <t>ATRASOS NÓMINA</t>
  </si>
  <si>
    <t>Pagos reales 7-1-21</t>
  </si>
  <si>
    <t>(Aportación ENERO 2021)</t>
  </si>
  <si>
    <t>BANCO SABADELL 2020</t>
  </si>
  <si>
    <t>PMD final de año</t>
  </si>
  <si>
    <t>PSC final de año</t>
  </si>
  <si>
    <t>750.000.00</t>
  </si>
  <si>
    <t>PBS Aportación cte. suplemento COVID 2020</t>
  </si>
  <si>
    <t>PBS Aportación capital suplemento COVID 2020</t>
  </si>
  <si>
    <t>Segunda Y Tercera semana</t>
  </si>
  <si>
    <t>Obligaciones Ejercicio 2019 y anteriores</t>
  </si>
  <si>
    <t>70% Obligaciones proveedores contabilizadas ptes. Pago de 2020 12.079.571,34 menos aportaciones OOAA 4.842.560,45</t>
  </si>
  <si>
    <t xml:space="preserve">(2%) AD´S sin 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</si>
</sst>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ill Sans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7" fontId="4" fillId="0" borderId="0" xfId="0" applyNumberFormat="1" applyFont="1"/>
    <xf numFmtId="2" fontId="5" fillId="0" borderId="0" xfId="0" applyNumberFormat="1" applyFont="1"/>
    <xf numFmtId="2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5" borderId="0" xfId="0" applyFill="1"/>
    <xf numFmtId="164" fontId="3" fillId="0" borderId="0" xfId="0" applyNumberFormat="1" applyFont="1"/>
    <xf numFmtId="0" fontId="8" fillId="5" borderId="0" xfId="0" applyFont="1" applyFill="1" applyAlignment="1"/>
    <xf numFmtId="164" fontId="8" fillId="3" borderId="0" xfId="1" applyNumberFormat="1" applyFont="1" applyFill="1" applyAlignment="1"/>
    <xf numFmtId="0" fontId="10" fillId="5" borderId="0" xfId="0" applyFont="1" applyFill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0" xfId="0" applyFont="1"/>
    <xf numFmtId="164" fontId="11" fillId="0" borderId="0" xfId="0" applyNumberFormat="1" applyFo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0" xfId="0" applyFont="1" applyFill="1"/>
    <xf numFmtId="17" fontId="12" fillId="4" borderId="0" xfId="0" applyNumberFormat="1" applyFont="1" applyFill="1"/>
    <xf numFmtId="0" fontId="13" fillId="5" borderId="0" xfId="0" applyFont="1" applyFill="1"/>
    <xf numFmtId="0" fontId="3" fillId="5" borderId="0" xfId="0" applyFont="1" applyFill="1"/>
    <xf numFmtId="44" fontId="3" fillId="0" borderId="0" xfId="1" applyFont="1"/>
    <xf numFmtId="0" fontId="10" fillId="3" borderId="0" xfId="0" applyFont="1" applyFill="1" applyAlignment="1">
      <alignment horizontal="center"/>
    </xf>
    <xf numFmtId="0" fontId="8" fillId="6" borderId="0" xfId="0" applyFont="1" applyFill="1"/>
    <xf numFmtId="0" fontId="13" fillId="6" borderId="0" xfId="0" applyFont="1" applyFill="1"/>
    <xf numFmtId="0" fontId="3" fillId="6" borderId="0" xfId="0" applyFont="1" applyFill="1"/>
    <xf numFmtId="0" fontId="8" fillId="6" borderId="0" xfId="0" applyFont="1" applyFill="1" applyAlignment="1"/>
    <xf numFmtId="0" fontId="0" fillId="6" borderId="0" xfId="0" applyFill="1"/>
    <xf numFmtId="0" fontId="10" fillId="5" borderId="0" xfId="0" applyFont="1" applyFill="1" applyAlignment="1">
      <alignment horizontal="center"/>
    </xf>
    <xf numFmtId="44" fontId="8" fillId="5" borderId="0" xfId="1" applyFont="1" applyFill="1" applyAlignment="1"/>
    <xf numFmtId="2" fontId="5" fillId="5" borderId="0" xfId="1" applyNumberFormat="1" applyFont="1" applyFill="1" applyAlignment="1">
      <alignment horizontal="right"/>
    </xf>
    <xf numFmtId="0" fontId="15" fillId="0" borderId="0" xfId="0" applyFont="1"/>
    <xf numFmtId="2" fontId="16" fillId="0" borderId="0" xfId="1" applyNumberFormat="1" applyFont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0" xfId="0" applyFont="1" applyFill="1"/>
    <xf numFmtId="0" fontId="0" fillId="3" borderId="0" xfId="0" applyFill="1"/>
    <xf numFmtId="0" fontId="0" fillId="4" borderId="0" xfId="0" applyFill="1"/>
    <xf numFmtId="0" fontId="10" fillId="4" borderId="0" xfId="0" applyFont="1" applyFill="1" applyAlignment="1">
      <alignment horizontal="right"/>
    </xf>
    <xf numFmtId="44" fontId="14" fillId="5" borderId="0" xfId="1" applyFont="1" applyFill="1" applyAlignment="1"/>
    <xf numFmtId="0" fontId="10" fillId="3" borderId="0" xfId="0" applyFont="1" applyFill="1" applyAlignment="1">
      <alignment horizontal="left"/>
    </xf>
    <xf numFmtId="7" fontId="17" fillId="5" borderId="0" xfId="0" applyNumberFormat="1" applyFont="1" applyFill="1"/>
    <xf numFmtId="0" fontId="3" fillId="0" borderId="5" xfId="0" applyFont="1" applyBorder="1" applyAlignment="1">
      <alignment horizontal="center"/>
    </xf>
    <xf numFmtId="7" fontId="2" fillId="5" borderId="6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8" fontId="3" fillId="0" borderId="10" xfId="0" applyNumberFormat="1" applyFont="1" applyBorder="1"/>
    <xf numFmtId="7" fontId="8" fillId="0" borderId="0" xfId="0" applyNumberFormat="1" applyFont="1" applyBorder="1"/>
    <xf numFmtId="7" fontId="8" fillId="0" borderId="11" xfId="0" applyNumberFormat="1" applyFont="1" applyBorder="1"/>
    <xf numFmtId="0" fontId="3" fillId="0" borderId="0" xfId="0" applyFont="1" applyBorder="1" applyAlignment="1">
      <alignment horizontal="right"/>
    </xf>
    <xf numFmtId="7" fontId="8" fillId="5" borderId="0" xfId="0" applyNumberFormat="1" applyFont="1" applyFill="1"/>
    <xf numFmtId="7" fontId="8" fillId="6" borderId="0" xfId="1" applyNumberFormat="1" applyFont="1" applyFill="1" applyAlignment="1"/>
    <xf numFmtId="164" fontId="9" fillId="5" borderId="2" xfId="1" applyNumberFormat="1" applyFont="1" applyFill="1" applyBorder="1" applyAlignment="1"/>
    <xf numFmtId="44" fontId="9" fillId="5" borderId="2" xfId="1" applyFont="1" applyFill="1" applyBorder="1" applyAlignment="1"/>
    <xf numFmtId="44" fontId="14" fillId="3" borderId="1" xfId="1" applyFont="1" applyFill="1" applyBorder="1" applyAlignment="1"/>
    <xf numFmtId="164" fontId="17" fillId="2" borderId="1" xfId="1" applyNumberFormat="1" applyFont="1" applyFill="1" applyBorder="1" applyAlignment="1"/>
    <xf numFmtId="44" fontId="14" fillId="3" borderId="1" xfId="1" applyFont="1" applyFill="1" applyBorder="1" applyAlignment="1">
      <alignment horizontal="center"/>
    </xf>
    <xf numFmtId="44" fontId="14" fillId="4" borderId="1" xfId="1" applyFont="1" applyFill="1" applyBorder="1" applyAlignment="1"/>
    <xf numFmtId="7" fontId="3" fillId="0" borderId="8" xfId="0" applyNumberFormat="1" applyFont="1" applyBorder="1"/>
    <xf numFmtId="7" fontId="21" fillId="6" borderId="0" xfId="0" applyNumberFormat="1" applyFont="1" applyFill="1"/>
    <xf numFmtId="0" fontId="19" fillId="0" borderId="0" xfId="0" applyFont="1"/>
    <xf numFmtId="17" fontId="22" fillId="5" borderId="0" xfId="0" applyNumberFormat="1" applyFont="1" applyFill="1"/>
    <xf numFmtId="4" fontId="21" fillId="5" borderId="0" xfId="0" applyNumberFormat="1" applyFont="1" applyFill="1"/>
    <xf numFmtId="0" fontId="23" fillId="0" borderId="0" xfId="0" applyFont="1" applyAlignment="1">
      <alignment horizontal="center"/>
    </xf>
    <xf numFmtId="164" fontId="11" fillId="5" borderId="0" xfId="0" applyNumberFormat="1" applyFont="1" applyFill="1"/>
    <xf numFmtId="0" fontId="24" fillId="0" borderId="0" xfId="0" applyFont="1"/>
    <xf numFmtId="0" fontId="25" fillId="0" borderId="0" xfId="0" applyFont="1"/>
    <xf numFmtId="7" fontId="20" fillId="7" borderId="11" xfId="0" applyNumberFormat="1" applyFont="1" applyFill="1" applyBorder="1"/>
    <xf numFmtId="0" fontId="24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8" fillId="5" borderId="4" xfId="0" applyFont="1" applyFill="1" applyBorder="1" applyAlignment="1"/>
    <xf numFmtId="0" fontId="8" fillId="5" borderId="7" xfId="0" applyFont="1" applyFill="1" applyBorder="1" applyAlignment="1"/>
    <xf numFmtId="0" fontId="3" fillId="5" borderId="4" xfId="0" applyFont="1" applyFill="1" applyBorder="1" applyAlignment="1"/>
    <xf numFmtId="8" fontId="9" fillId="5" borderId="2" xfId="1" applyNumberFormat="1" applyFont="1" applyFill="1" applyBorder="1" applyAlignment="1"/>
    <xf numFmtId="0" fontId="8" fillId="0" borderId="0" xfId="0" applyFont="1"/>
    <xf numFmtId="0" fontId="7" fillId="0" borderId="0" xfId="0" applyFont="1" applyBorder="1"/>
    <xf numFmtId="164" fontId="11" fillId="5" borderId="0" xfId="0" applyNumberFormat="1" applyFont="1" applyFill="1" applyBorder="1" applyAlignment="1">
      <alignment horizontal="right"/>
    </xf>
    <xf numFmtId="0" fontId="3" fillId="5" borderId="0" xfId="0" applyFont="1" applyFill="1" applyBorder="1"/>
    <xf numFmtId="0" fontId="3" fillId="0" borderId="0" xfId="0" applyFont="1" applyBorder="1"/>
    <xf numFmtId="0" fontId="7" fillId="0" borderId="10" xfId="0" applyFont="1" applyBorder="1"/>
    <xf numFmtId="164" fontId="11" fillId="5" borderId="10" xfId="0" applyNumberFormat="1" applyFont="1" applyFill="1" applyBorder="1"/>
    <xf numFmtId="0" fontId="0" fillId="0" borderId="10" xfId="0" applyBorder="1"/>
    <xf numFmtId="0" fontId="3" fillId="0" borderId="10" xfId="0" applyFont="1" applyBorder="1"/>
    <xf numFmtId="0" fontId="3" fillId="5" borderId="10" xfId="0" applyFont="1" applyFill="1" applyBorder="1"/>
    <xf numFmtId="164" fontId="3" fillId="0" borderId="10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7" fillId="0" borderId="12" xfId="0" applyFont="1" applyBorder="1"/>
    <xf numFmtId="164" fontId="11" fillId="5" borderId="12" xfId="0" applyNumberFormat="1" applyFont="1" applyFill="1" applyBorder="1"/>
    <xf numFmtId="0" fontId="0" fillId="0" borderId="12" xfId="0" applyBorder="1"/>
    <xf numFmtId="0" fontId="3" fillId="0" borderId="12" xfId="0" applyFont="1" applyBorder="1"/>
    <xf numFmtId="0" fontId="7" fillId="0" borderId="12" xfId="0" applyFont="1" applyBorder="1" applyAlignment="1">
      <alignment horizontal="left"/>
    </xf>
    <xf numFmtId="164" fontId="11" fillId="0" borderId="12" xfId="0" applyNumberFormat="1" applyFont="1" applyBorder="1"/>
    <xf numFmtId="0" fontId="3" fillId="5" borderId="12" xfId="0" applyFont="1" applyFill="1" applyBorder="1"/>
    <xf numFmtId="0" fontId="28" fillId="0" borderId="12" xfId="0" applyFont="1" applyBorder="1"/>
    <xf numFmtId="0" fontId="18" fillId="5" borderId="12" xfId="0" applyFont="1" applyFill="1" applyBorder="1"/>
    <xf numFmtId="0" fontId="18" fillId="0" borderId="12" xfId="0" applyFont="1" applyBorder="1"/>
    <xf numFmtId="0" fontId="9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164" fontId="9" fillId="5" borderId="9" xfId="1" applyNumberFormat="1" applyFont="1" applyFill="1" applyBorder="1" applyAlignment="1"/>
    <xf numFmtId="164" fontId="19" fillId="5" borderId="8" xfId="0" applyNumberFormat="1" applyFont="1" applyFill="1" applyBorder="1"/>
    <xf numFmtId="164" fontId="30" fillId="5" borderId="8" xfId="0" applyNumberFormat="1" applyFont="1" applyFill="1" applyBorder="1"/>
    <xf numFmtId="0" fontId="31" fillId="0" borderId="0" xfId="0" applyFont="1"/>
    <xf numFmtId="0" fontId="32" fillId="0" borderId="0" xfId="0" applyNumberFormat="1" applyFont="1" applyFill="1" applyAlignment="1" applyProtection="1">
      <alignment horizontal="left" vertical="top" wrapText="1"/>
    </xf>
    <xf numFmtId="0" fontId="19" fillId="5" borderId="0" xfId="0" applyFont="1" applyFill="1"/>
    <xf numFmtId="164" fontId="11" fillId="5" borderId="0" xfId="0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7" borderId="9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92027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9"/>
  <sheetViews>
    <sheetView tabSelected="1" zoomScale="130" zoomScaleNormal="130" workbookViewId="0">
      <selection activeCell="D5" sqref="D5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4.21875" customWidth="1"/>
    <col min="5" max="5" width="12.33203125" customWidth="1"/>
  </cols>
  <sheetData>
    <row r="3" spans="1:7">
      <c r="C3" t="s">
        <v>17</v>
      </c>
    </row>
    <row r="4" spans="1:7" ht="13.8" customHeight="1">
      <c r="A4" s="19" t="s">
        <v>0</v>
      </c>
      <c r="B4" s="20"/>
      <c r="C4" s="20"/>
      <c r="D4" s="21">
        <v>43841</v>
      </c>
      <c r="F4" s="1"/>
    </row>
    <row r="5" spans="1:7" s="6" customFormat="1" ht="15.6">
      <c r="A5" s="26" t="s">
        <v>29</v>
      </c>
      <c r="B5" s="27"/>
      <c r="C5" s="22"/>
      <c r="D5" s="63">
        <v>90149736.520000011</v>
      </c>
      <c r="E5" s="62"/>
      <c r="F5" s="23"/>
    </row>
    <row r="6" spans="1:7" s="6" customFormat="1">
      <c r="A6" s="37" t="s">
        <v>27</v>
      </c>
      <c r="B6" s="23"/>
      <c r="C6" s="23"/>
      <c r="D6" s="43">
        <v>42969496.93</v>
      </c>
      <c r="E6" s="23"/>
      <c r="F6" s="23"/>
    </row>
    <row r="7" spans="1:7">
      <c r="A7" s="26" t="s">
        <v>28</v>
      </c>
      <c r="B7" s="28"/>
      <c r="C7" s="1"/>
      <c r="D7" s="60">
        <f>D5-D6</f>
        <v>47180239.590000011</v>
      </c>
      <c r="E7" s="1"/>
      <c r="F7" s="1"/>
    </row>
    <row r="8" spans="1:7" ht="10.8" customHeight="1">
      <c r="A8" s="73" t="s">
        <v>34</v>
      </c>
      <c r="B8" s="44"/>
      <c r="C8" s="45">
        <v>4742293.0000000009</v>
      </c>
      <c r="D8" s="1"/>
      <c r="F8" s="1"/>
      <c r="G8" s="1"/>
    </row>
    <row r="9" spans="1:7" ht="11.4" customHeight="1">
      <c r="A9" s="72" t="s">
        <v>35</v>
      </c>
      <c r="B9" s="46"/>
      <c r="C9" s="59">
        <v>0</v>
      </c>
      <c r="D9" s="1"/>
      <c r="E9" s="1"/>
      <c r="F9" s="1"/>
      <c r="G9" s="1"/>
    </row>
    <row r="10" spans="1:7" ht="11.4" customHeight="1">
      <c r="A10" s="71" t="s">
        <v>26</v>
      </c>
      <c r="B10" s="47"/>
      <c r="C10" s="49">
        <f>SUM(C8-C9)</f>
        <v>4742293.0000000009</v>
      </c>
      <c r="D10" s="1"/>
      <c r="E10" s="1"/>
      <c r="F10" s="1"/>
    </row>
    <row r="11" spans="1:7" ht="11.4" customHeight="1">
      <c r="A11" s="107" t="s">
        <v>55</v>
      </c>
      <c r="B11" s="108"/>
      <c r="C11" s="100">
        <v>0</v>
      </c>
      <c r="D11" s="1"/>
      <c r="E11" s="1"/>
      <c r="F11" s="1"/>
    </row>
    <row r="12" spans="1:7" ht="11.4" customHeight="1">
      <c r="A12" s="109" t="s">
        <v>54</v>
      </c>
      <c r="B12" s="110"/>
      <c r="C12" s="101">
        <v>5000000</v>
      </c>
      <c r="D12" s="1"/>
      <c r="E12" s="1"/>
      <c r="F12" s="1"/>
    </row>
    <row r="13" spans="1:7" ht="19.2" customHeight="1">
      <c r="A13" s="111" t="s">
        <v>30</v>
      </c>
      <c r="B13" s="112"/>
      <c r="C13" s="68">
        <f>SUM(C10:C12)</f>
        <v>9742293</v>
      </c>
      <c r="D13" s="1"/>
      <c r="E13" s="1"/>
      <c r="F13" s="1"/>
    </row>
    <row r="14" spans="1:7" ht="11.4" customHeight="1">
      <c r="A14" s="50"/>
      <c r="B14" s="50"/>
      <c r="C14" s="48"/>
      <c r="D14" s="1"/>
      <c r="E14" s="1"/>
      <c r="F14" s="1"/>
    </row>
    <row r="15" spans="1:7">
      <c r="A15" s="115" t="s">
        <v>20</v>
      </c>
      <c r="B15" s="115"/>
      <c r="C15" s="115"/>
      <c r="D15" s="51">
        <f>D7</f>
        <v>47180239.590000011</v>
      </c>
      <c r="E15" s="1"/>
      <c r="F15" s="1" t="s">
        <v>17</v>
      </c>
    </row>
    <row r="16" spans="1:7">
      <c r="A16" s="1"/>
      <c r="E16" s="1"/>
      <c r="F16" s="1"/>
    </row>
    <row r="17" spans="1:10" s="30" customFormat="1">
      <c r="A17" s="116" t="s">
        <v>21</v>
      </c>
      <c r="B17" s="117"/>
      <c r="C17" s="117"/>
      <c r="D17" s="52">
        <f>D15</f>
        <v>47180239.590000011</v>
      </c>
      <c r="E17" s="29"/>
      <c r="F17" s="29"/>
    </row>
    <row r="18" spans="1:10">
      <c r="A18" s="1"/>
      <c r="B18" s="118" t="s">
        <v>1</v>
      </c>
      <c r="C18" s="118"/>
      <c r="D18" s="9">
        <f>SUM(C19:C30)</f>
        <v>4777446.7200000007</v>
      </c>
      <c r="E18" s="8"/>
      <c r="F18" s="8"/>
    </row>
    <row r="19" spans="1:10">
      <c r="A19" s="1" t="s">
        <v>45</v>
      </c>
      <c r="B19" s="1"/>
      <c r="C19" s="7">
        <v>465000</v>
      </c>
      <c r="D19" s="66" t="s">
        <v>43</v>
      </c>
      <c r="E19" s="67"/>
      <c r="F19" s="1"/>
      <c r="J19" s="3"/>
    </row>
    <row r="20" spans="1:10">
      <c r="A20" s="1" t="s">
        <v>44</v>
      </c>
      <c r="B20" s="1"/>
      <c r="C20" s="7">
        <v>420000</v>
      </c>
      <c r="D20" s="66"/>
      <c r="E20" s="67"/>
      <c r="F20" s="1"/>
      <c r="J20" s="3"/>
    </row>
    <row r="21" spans="1:10">
      <c r="A21" s="1" t="s">
        <v>46</v>
      </c>
      <c r="B21" s="1"/>
      <c r="D21" s="66"/>
      <c r="E21" s="1"/>
      <c r="F21" s="1"/>
      <c r="J21" s="3"/>
    </row>
    <row r="22" spans="1:10">
      <c r="A22" s="1" t="s">
        <v>47</v>
      </c>
      <c r="B22" s="1"/>
      <c r="D22" s="66"/>
      <c r="E22" s="1"/>
      <c r="F22" s="1"/>
      <c r="J22" s="3"/>
    </row>
    <row r="23" spans="1:10">
      <c r="A23" s="1" t="s">
        <v>31</v>
      </c>
      <c r="B23" s="1"/>
      <c r="C23" s="7"/>
      <c r="D23" s="66"/>
      <c r="E23" s="67"/>
      <c r="F23" s="1"/>
      <c r="J23" s="3"/>
    </row>
    <row r="24" spans="1:10">
      <c r="A24" s="1" t="s">
        <v>32</v>
      </c>
      <c r="B24" s="1"/>
      <c r="C24" s="7"/>
      <c r="D24" s="61"/>
      <c r="E24" s="1"/>
      <c r="F24" s="1"/>
      <c r="J24" s="3"/>
    </row>
    <row r="25" spans="1:10">
      <c r="A25" s="1" t="s">
        <v>14</v>
      </c>
      <c r="B25" s="1"/>
      <c r="C25" s="7"/>
      <c r="D25" s="1"/>
      <c r="E25" s="1"/>
      <c r="F25" s="1"/>
      <c r="J25" s="4"/>
    </row>
    <row r="26" spans="1:10">
      <c r="A26" s="1" t="s">
        <v>15</v>
      </c>
      <c r="B26" s="1"/>
      <c r="C26" s="7"/>
      <c r="D26" s="66"/>
      <c r="E26" s="1"/>
      <c r="F26" s="1"/>
      <c r="J26" s="4"/>
    </row>
    <row r="27" spans="1:10">
      <c r="A27" s="1" t="s">
        <v>56</v>
      </c>
      <c r="B27" s="1"/>
      <c r="C27" s="7"/>
      <c r="D27" s="66" t="s">
        <v>61</v>
      </c>
      <c r="E27" s="67"/>
      <c r="F27" s="1"/>
      <c r="J27" s="3"/>
    </row>
    <row r="28" spans="1:10">
      <c r="A28" s="1" t="s">
        <v>16</v>
      </c>
      <c r="B28" s="1"/>
      <c r="C28" s="7">
        <v>1000000</v>
      </c>
      <c r="D28" s="69"/>
      <c r="E28" s="1"/>
      <c r="F28" s="1"/>
      <c r="J28" s="4"/>
    </row>
    <row r="29" spans="1:10">
      <c r="A29" s="75" t="s">
        <v>48</v>
      </c>
      <c r="B29" s="1"/>
      <c r="C29" s="7">
        <v>2726446.72</v>
      </c>
      <c r="D29" s="69"/>
      <c r="E29" s="1"/>
      <c r="F29" s="1"/>
      <c r="J29" s="4"/>
    </row>
    <row r="30" spans="1:10">
      <c r="A30" s="75" t="s">
        <v>57</v>
      </c>
      <c r="B30" s="1"/>
      <c r="C30" s="7">
        <v>166000</v>
      </c>
      <c r="D30" s="69"/>
      <c r="E30" s="1"/>
      <c r="F30" s="1"/>
      <c r="J30" s="4"/>
    </row>
    <row r="31" spans="1:10" s="34" customFormat="1" ht="9.6" customHeight="1">
      <c r="A31" s="113" t="s">
        <v>19</v>
      </c>
      <c r="B31" s="113"/>
      <c r="C31" s="113"/>
      <c r="D31" s="70"/>
      <c r="I31" s="35"/>
    </row>
    <row r="32" spans="1:10" ht="9.6" customHeight="1">
      <c r="A32" s="113"/>
      <c r="B32" s="113"/>
      <c r="C32" s="113"/>
      <c r="D32" s="55">
        <f>SUM(D17:D26)</f>
        <v>51957686.31000001</v>
      </c>
      <c r="E32" s="1"/>
      <c r="I32" s="4"/>
    </row>
    <row r="33" spans="1:9" s="6" customFormat="1" ht="9.6" customHeight="1">
      <c r="A33" s="31"/>
      <c r="B33" s="31"/>
      <c r="C33" s="31"/>
      <c r="D33" s="32"/>
      <c r="E33" s="23"/>
      <c r="I33" s="33"/>
    </row>
    <row r="34" spans="1:9" ht="14.4" customHeight="1">
      <c r="A34" s="1"/>
      <c r="B34" s="114" t="s">
        <v>2</v>
      </c>
      <c r="C34" s="114"/>
      <c r="D34" s="56">
        <f>C35+C55+C63+C71+C73+C74+C75+C77+C78+C79+C80+C81+C84</f>
        <v>23772388.733600002</v>
      </c>
      <c r="E34" s="1"/>
      <c r="I34" s="2"/>
    </row>
    <row r="35" spans="1:9" ht="12" customHeight="1">
      <c r="A35" s="11" t="s">
        <v>23</v>
      </c>
      <c r="B35" s="12"/>
      <c r="C35" s="53">
        <f>SUM(B36:B54)</f>
        <v>12891570.433599999</v>
      </c>
      <c r="D35" s="1"/>
      <c r="E35" s="1"/>
    </row>
    <row r="36" spans="1:9">
      <c r="A36" s="76" t="s">
        <v>3</v>
      </c>
      <c r="B36" s="77">
        <v>12299.3</v>
      </c>
      <c r="C36" s="78" t="s">
        <v>67</v>
      </c>
      <c r="D36" s="79"/>
      <c r="E36" s="1"/>
    </row>
    <row r="37" spans="1:9">
      <c r="A37" s="80"/>
      <c r="B37" s="81"/>
      <c r="C37" s="82"/>
      <c r="D37" s="83"/>
      <c r="E37" s="83"/>
    </row>
    <row r="38" spans="1:9">
      <c r="A38" s="13" t="s">
        <v>75</v>
      </c>
      <c r="B38" s="81">
        <f>70%*7237010.85</f>
        <v>5065907.5949999997</v>
      </c>
      <c r="C38" s="84" t="s">
        <v>77</v>
      </c>
      <c r="D38" s="79"/>
      <c r="E38" s="79"/>
    </row>
    <row r="39" spans="1:9">
      <c r="A39" s="13"/>
      <c r="B39" s="77"/>
      <c r="C39" s="78"/>
      <c r="D39" s="79"/>
      <c r="E39" s="79"/>
    </row>
    <row r="40" spans="1:9">
      <c r="A40" s="13"/>
    </row>
    <row r="41" spans="1:9">
      <c r="B41" s="65"/>
      <c r="D41" s="1"/>
      <c r="E41" s="1"/>
    </row>
    <row r="42" spans="1:9">
      <c r="A42" s="13" t="s">
        <v>4</v>
      </c>
      <c r="B42" s="81">
        <f>30%*7237010.85</f>
        <v>2171103.2549999999</v>
      </c>
      <c r="C42" s="84" t="s">
        <v>65</v>
      </c>
      <c r="D42" s="83"/>
      <c r="E42" s="85"/>
    </row>
    <row r="43" spans="1:9">
      <c r="B43" s="65"/>
      <c r="C43" s="23"/>
      <c r="D43" s="1"/>
      <c r="E43" s="1"/>
    </row>
    <row r="44" spans="1:9">
      <c r="A44" s="13"/>
      <c r="B44" s="81">
        <f>80%*1923554.04</f>
        <v>1538843.2320000001</v>
      </c>
      <c r="C44" s="84" t="s">
        <v>50</v>
      </c>
      <c r="D44" s="82"/>
      <c r="E44" s="83"/>
    </row>
    <row r="45" spans="1:9">
      <c r="B45" s="65">
        <f>65%*1839177.08</f>
        <v>1195465.1020000002</v>
      </c>
      <c r="C45" s="23" t="s">
        <v>51</v>
      </c>
      <c r="D45" s="1"/>
      <c r="E45" s="1"/>
    </row>
    <row r="46" spans="1:9">
      <c r="A46" s="80"/>
      <c r="B46" s="81">
        <f>40%*5572689.14</f>
        <v>2229075.656</v>
      </c>
      <c r="C46" s="84" t="s">
        <v>52</v>
      </c>
      <c r="D46" s="86"/>
      <c r="E46" s="83"/>
    </row>
    <row r="47" spans="1:9">
      <c r="B47" s="65">
        <f>2%*20339393.18</f>
        <v>406787.86359999998</v>
      </c>
      <c r="C47" s="23" t="s">
        <v>78</v>
      </c>
      <c r="D47" s="1"/>
      <c r="E47" s="1"/>
    </row>
    <row r="48" spans="1:9">
      <c r="A48" s="80"/>
      <c r="B48" s="82"/>
      <c r="C48" s="82"/>
      <c r="D48" s="83"/>
      <c r="E48" s="83"/>
    </row>
    <row r="49" spans="1:5">
      <c r="A49" s="87" t="s">
        <v>76</v>
      </c>
      <c r="B49" s="88">
        <v>112088.43</v>
      </c>
      <c r="C49" s="89"/>
      <c r="D49" s="90"/>
      <c r="E49" s="90"/>
    </row>
    <row r="50" spans="1:5">
      <c r="A50" s="91" t="s">
        <v>18</v>
      </c>
      <c r="B50" s="92"/>
      <c r="C50" s="93"/>
      <c r="D50" s="90"/>
      <c r="E50" s="90"/>
    </row>
    <row r="51" spans="1:5">
      <c r="A51" s="87" t="s">
        <v>42</v>
      </c>
      <c r="B51" s="92">
        <v>10000</v>
      </c>
      <c r="C51" s="93" t="s">
        <v>17</v>
      </c>
      <c r="D51" s="90"/>
      <c r="E51" s="90"/>
    </row>
    <row r="52" spans="1:5">
      <c r="A52" s="94" t="s">
        <v>53</v>
      </c>
      <c r="B52" s="92">
        <v>100000</v>
      </c>
      <c r="C52" s="95"/>
      <c r="D52" s="96"/>
      <c r="E52" s="96"/>
    </row>
    <row r="53" spans="1:5">
      <c r="A53" s="87" t="s">
        <v>41</v>
      </c>
      <c r="B53" s="92">
        <v>50000</v>
      </c>
      <c r="C53" s="93"/>
      <c r="D53" s="90"/>
      <c r="E53" s="90"/>
    </row>
    <row r="54" spans="1:5" ht="10.199999999999999" customHeight="1">
      <c r="A54" s="87" t="s">
        <v>58</v>
      </c>
      <c r="B54" s="92"/>
      <c r="C54" s="93"/>
      <c r="D54" s="90"/>
      <c r="E54" s="90"/>
    </row>
    <row r="55" spans="1:5">
      <c r="A55" s="97" t="s">
        <v>5</v>
      </c>
      <c r="B55" s="98"/>
      <c r="C55" s="99">
        <f>SUM(B56:B62)</f>
        <v>0</v>
      </c>
      <c r="D55" s="1"/>
      <c r="E55" s="1"/>
    </row>
    <row r="56" spans="1:5">
      <c r="A56" s="64" t="s">
        <v>6</v>
      </c>
      <c r="B56" s="65"/>
      <c r="C56" s="5" t="s">
        <v>68</v>
      </c>
      <c r="D56" s="1"/>
      <c r="E56" s="1"/>
    </row>
    <row r="57" spans="1:5">
      <c r="A57" s="64" t="s">
        <v>7</v>
      </c>
      <c r="B57" s="65"/>
      <c r="C57" s="23"/>
      <c r="D57" s="1"/>
      <c r="E57" s="1"/>
    </row>
    <row r="58" spans="1:5">
      <c r="A58" s="64" t="s">
        <v>8</v>
      </c>
      <c r="B58" s="65"/>
      <c r="C58" s="5" t="s">
        <v>68</v>
      </c>
      <c r="D58" s="1"/>
      <c r="E58" s="1"/>
    </row>
    <row r="59" spans="1:5">
      <c r="A59" s="64" t="s">
        <v>59</v>
      </c>
      <c r="B59" s="65"/>
      <c r="C59" s="106"/>
      <c r="D59" s="106"/>
      <c r="E59" s="1"/>
    </row>
    <row r="60" spans="1:5">
      <c r="A60" s="5" t="s">
        <v>60</v>
      </c>
      <c r="B60" s="65"/>
      <c r="C60" s="5"/>
      <c r="D60" s="1"/>
      <c r="E60" s="1"/>
    </row>
    <row r="61" spans="1:5">
      <c r="A61" s="64" t="s">
        <v>9</v>
      </c>
      <c r="B61" s="65"/>
      <c r="C61" s="5" t="s">
        <v>68</v>
      </c>
      <c r="D61" s="1"/>
      <c r="E61" s="1"/>
    </row>
    <row r="62" spans="1:5" ht="11.4" customHeight="1">
      <c r="A62" s="64" t="s">
        <v>10</v>
      </c>
      <c r="B62" s="65"/>
      <c r="C62" s="64"/>
      <c r="D62" s="1"/>
      <c r="E62" s="1"/>
    </row>
    <row r="63" spans="1:5">
      <c r="A63" s="11" t="s">
        <v>11</v>
      </c>
      <c r="B63" s="12"/>
      <c r="C63" s="53">
        <f>SUM(B64:B70)</f>
        <v>4842560.45</v>
      </c>
      <c r="D63" s="1"/>
      <c r="E63" s="1"/>
    </row>
    <row r="64" spans="1:5">
      <c r="A64" s="5" t="s">
        <v>6</v>
      </c>
      <c r="B64" s="105" t="s">
        <v>72</v>
      </c>
      <c r="C64" s="23"/>
      <c r="D64" s="1"/>
      <c r="E64" s="1"/>
    </row>
    <row r="65" spans="1:6">
      <c r="A65" s="5" t="s">
        <v>71</v>
      </c>
      <c r="B65" s="65">
        <v>1589274.85</v>
      </c>
      <c r="C65" s="23"/>
      <c r="D65" s="1"/>
      <c r="E65" s="1"/>
    </row>
    <row r="66" spans="1:6">
      <c r="A66" s="5" t="s">
        <v>8</v>
      </c>
      <c r="B66" s="65">
        <v>204420.52</v>
      </c>
      <c r="C66" s="23"/>
      <c r="D66" s="1"/>
      <c r="E66" s="1"/>
    </row>
    <row r="67" spans="1:6">
      <c r="A67" s="5" t="s">
        <v>70</v>
      </c>
      <c r="B67" s="65">
        <v>1500000</v>
      </c>
      <c r="C67" s="23"/>
      <c r="D67" s="1"/>
      <c r="E67" s="1"/>
    </row>
    <row r="68" spans="1:6">
      <c r="A68" s="5" t="s">
        <v>73</v>
      </c>
      <c r="B68" s="14">
        <v>1189713.08</v>
      </c>
      <c r="C68" s="23"/>
      <c r="D68" s="1"/>
      <c r="E68" s="103"/>
      <c r="F68" s="103"/>
    </row>
    <row r="69" spans="1:6">
      <c r="A69" s="5" t="s">
        <v>10</v>
      </c>
      <c r="B69" s="65">
        <v>350000</v>
      </c>
      <c r="C69" s="23"/>
      <c r="D69" s="1"/>
      <c r="E69" s="1"/>
    </row>
    <row r="70" spans="1:6">
      <c r="A70" s="5" t="s">
        <v>74</v>
      </c>
      <c r="B70" s="14">
        <v>9152</v>
      </c>
      <c r="C70" s="23"/>
      <c r="D70" s="1"/>
      <c r="E70" s="1"/>
    </row>
    <row r="71" spans="1:6">
      <c r="A71" s="11" t="s">
        <v>38</v>
      </c>
      <c r="B71" s="65"/>
      <c r="C71" s="54"/>
      <c r="D71" s="1"/>
      <c r="E71" s="1"/>
    </row>
    <row r="72" spans="1:6">
      <c r="A72" s="17" t="s">
        <v>39</v>
      </c>
      <c r="B72" s="15"/>
      <c r="C72" s="74">
        <v>150000</v>
      </c>
      <c r="D72" s="1"/>
      <c r="E72" s="1"/>
    </row>
    <row r="73" spans="1:6" ht="11.4" customHeight="1">
      <c r="A73" s="15" t="s">
        <v>24</v>
      </c>
      <c r="B73" s="16"/>
      <c r="C73" s="54">
        <v>1390232.14</v>
      </c>
      <c r="D73" s="1"/>
      <c r="E73" s="1"/>
    </row>
    <row r="74" spans="1:6" ht="11.4" customHeight="1">
      <c r="A74" s="15" t="s">
        <v>25</v>
      </c>
      <c r="B74" s="16"/>
      <c r="C74" s="54">
        <v>300000</v>
      </c>
      <c r="D74" s="24"/>
      <c r="E74" s="1"/>
    </row>
    <row r="75" spans="1:6" ht="9.6" customHeight="1">
      <c r="A75" s="15" t="s">
        <v>12</v>
      </c>
      <c r="B75" s="16"/>
      <c r="C75" s="54">
        <v>1800000</v>
      </c>
      <c r="D75" s="61" t="s">
        <v>64</v>
      </c>
    </row>
    <row r="76" spans="1:6" ht="9.6" customHeight="1">
      <c r="A76" s="15" t="s">
        <v>66</v>
      </c>
      <c r="B76" s="16"/>
      <c r="C76" s="54"/>
      <c r="D76" s="61"/>
    </row>
    <row r="77" spans="1:6" ht="10.8" customHeight="1">
      <c r="A77" s="17" t="s">
        <v>13</v>
      </c>
      <c r="B77" s="16"/>
      <c r="C77" s="54">
        <v>785000</v>
      </c>
      <c r="D77" s="1"/>
      <c r="E77" s="1"/>
      <c r="F77" s="102"/>
    </row>
    <row r="78" spans="1:6" ht="10.8" customHeight="1">
      <c r="A78" s="17" t="s">
        <v>22</v>
      </c>
      <c r="B78" s="18"/>
      <c r="C78" s="53"/>
      <c r="D78" s="1"/>
      <c r="E78" s="103"/>
    </row>
    <row r="79" spans="1:6" s="6" customFormat="1" ht="10.8" customHeight="1">
      <c r="A79" s="5" t="s">
        <v>69</v>
      </c>
      <c r="B79" s="14">
        <v>1485424.6</v>
      </c>
      <c r="C79" s="23"/>
      <c r="D79"/>
      <c r="E79" s="103"/>
    </row>
    <row r="80" spans="1:6" ht="10.8" customHeight="1">
      <c r="A80" s="17" t="s">
        <v>49</v>
      </c>
      <c r="B80" s="18"/>
      <c r="C80" s="53">
        <v>144017.91</v>
      </c>
      <c r="D80" s="6"/>
      <c r="E80" s="103"/>
    </row>
    <row r="81" spans="1:5">
      <c r="A81" s="17" t="s">
        <v>40</v>
      </c>
      <c r="B81" s="18"/>
      <c r="C81" s="53">
        <v>72050</v>
      </c>
      <c r="D81" s="23"/>
      <c r="E81" s="103"/>
    </row>
    <row r="82" spans="1:5">
      <c r="A82" s="17" t="s">
        <v>62</v>
      </c>
      <c r="B82" s="18"/>
      <c r="C82" s="53"/>
      <c r="D82" s="23"/>
      <c r="E82" s="53"/>
    </row>
    <row r="83" spans="1:5">
      <c r="A83" s="17" t="s">
        <v>63</v>
      </c>
      <c r="B83" s="18"/>
      <c r="C83" s="53">
        <v>643263.30000000005</v>
      </c>
      <c r="D83" s="104"/>
    </row>
    <row r="84" spans="1:5">
      <c r="A84" s="17" t="s">
        <v>33</v>
      </c>
      <c r="B84" s="18"/>
      <c r="C84" s="53">
        <v>1546957.8</v>
      </c>
      <c r="D84" s="23"/>
      <c r="E84" s="10"/>
    </row>
    <row r="85" spans="1:5">
      <c r="A85" s="38"/>
      <c r="B85" s="42" t="s">
        <v>37</v>
      </c>
      <c r="C85" s="25"/>
      <c r="D85" s="57">
        <f>D32-D34</f>
        <v>28185297.576400008</v>
      </c>
    </row>
    <row r="87" spans="1:5">
      <c r="A87" s="39"/>
      <c r="B87" s="39"/>
      <c r="C87" s="40" t="s">
        <v>36</v>
      </c>
      <c r="D87" s="58">
        <f>D85+D6</f>
        <v>71154794.506400004</v>
      </c>
    </row>
    <row r="88" spans="1:5">
      <c r="A88" s="36"/>
      <c r="B88" s="10"/>
      <c r="C88" s="10"/>
      <c r="D88" s="41"/>
    </row>
    <row r="89" spans="1:5">
      <c r="B89" t="s">
        <v>17</v>
      </c>
    </row>
  </sheetData>
  <mergeCells count="9">
    <mergeCell ref="C59:D59"/>
    <mergeCell ref="A11:B11"/>
    <mergeCell ref="A12:B12"/>
    <mergeCell ref="A13:B13"/>
    <mergeCell ref="A31:C32"/>
    <mergeCell ref="B34:C34"/>
    <mergeCell ref="A15:C15"/>
    <mergeCell ref="A17:C17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2020-12-18T13:09:54Z</cp:lastPrinted>
  <dcterms:created xsi:type="dcterms:W3CDTF">2019-10-11T07:51:54Z</dcterms:created>
  <dcterms:modified xsi:type="dcterms:W3CDTF">2021-01-26T11:13:39Z</dcterms:modified>
</cp:coreProperties>
</file>